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nejdek.sharepoint.com/sites/investice/Sdilene dokumenty/General/VEŘEJNÉ_ZAKÁZKY/VZ Autobusové zastávky Vysoká Štola (Pozorka)/ZD/"/>
    </mc:Choice>
  </mc:AlternateContent>
  <xr:revisionPtr revIDLastSave="0" documentId="8_{5B8E3883-91C5-4137-BB88-D94588E80D8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Rekapitulace stavby" sheetId="1" r:id="rId1"/>
    <sheet name="01 - Dopravní část vč.odv..." sheetId="2" r:id="rId2"/>
    <sheet name="02 - Veřejné osvětlení " sheetId="3" r:id="rId3"/>
    <sheet name="03 - Vedlejší rozpočtové ..." sheetId="4" r:id="rId4"/>
  </sheets>
  <definedNames>
    <definedName name="_xlnm._FilterDatabase" localSheetId="1" hidden="1">'01 - Dopravní část vč.odv...'!$C$124:$K$288</definedName>
    <definedName name="_xlnm._FilterDatabase" localSheetId="2" hidden="1">'02 - Veřejné osvětlení '!$C$120:$K$209</definedName>
    <definedName name="_xlnm._FilterDatabase" localSheetId="3" hidden="1">'03 - Vedlejší rozpočtové ...'!$C$119:$K$132</definedName>
    <definedName name="_xlnm.Print_Titles" localSheetId="1">'01 - Dopravní část vč.odv...'!$124:$124</definedName>
    <definedName name="_xlnm.Print_Titles" localSheetId="2">'02 - Veřejné osvětlení '!$120:$120</definedName>
    <definedName name="_xlnm.Print_Titles" localSheetId="3">'03 - Vedlejší rozpočtové ...'!$119:$119</definedName>
    <definedName name="_xlnm.Print_Titles" localSheetId="0">'Rekapitulace stavby'!$92:$92</definedName>
    <definedName name="_xlnm.Print_Area" localSheetId="1">'01 - Dopravní část vč.odv...'!$C$4:$J$39,'01 - Dopravní část vč.odv...'!$C$50:$J$76,'01 - Dopravní část vč.odv...'!$C$82:$J$106,'01 - Dopravní část vč.odv...'!$C$112:$J$288</definedName>
    <definedName name="_xlnm.Print_Area" localSheetId="2">'02 - Veřejné osvětlení '!$C$4:$J$39,'02 - Veřejné osvětlení '!$C$50:$J$76,'02 - Veřejné osvětlení '!$C$82:$J$102,'02 - Veřejné osvětlení '!$C$108:$J$209</definedName>
    <definedName name="_xlnm.Print_Area" localSheetId="3">'03 - Vedlejší rozpočtové ...'!$C$4:$J$39,'03 - Vedlejší rozpočtové ...'!$C$50:$J$76,'03 - Vedlejší rozpočtové ...'!$C$82:$J$101,'03 - Vedlejší rozpočtové ...'!$C$107:$J$132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32" i="4"/>
  <c r="BH132" i="4"/>
  <c r="BG132" i="4"/>
  <c r="BF132" i="4"/>
  <c r="T132" i="4"/>
  <c r="T131" i="4"/>
  <c r="R132" i="4"/>
  <c r="R131" i="4"/>
  <c r="P132" i="4"/>
  <c r="P131" i="4" s="1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J117" i="4"/>
  <c r="J116" i="4"/>
  <c r="F116" i="4"/>
  <c r="F114" i="4"/>
  <c r="E112" i="4"/>
  <c r="J92" i="4"/>
  <c r="J91" i="4"/>
  <c r="F91" i="4"/>
  <c r="F89" i="4"/>
  <c r="E87" i="4"/>
  <c r="J18" i="4"/>
  <c r="E18" i="4"/>
  <c r="F117" i="4"/>
  <c r="J17" i="4"/>
  <c r="J12" i="4"/>
  <c r="J89" i="4" s="1"/>
  <c r="E7" i="4"/>
  <c r="E110" i="4"/>
  <c r="J37" i="3"/>
  <c r="J36" i="3"/>
  <c r="AY96" i="1" s="1"/>
  <c r="J35" i="3"/>
  <c r="AX96" i="1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/>
  <c r="J17" i="3"/>
  <c r="J12" i="3"/>
  <c r="J89" i="3"/>
  <c r="E7" i="3"/>
  <c r="E111" i="3"/>
  <c r="J37" i="2"/>
  <c r="J36" i="2"/>
  <c r="AY95" i="1"/>
  <c r="J35" i="2"/>
  <c r="AX95" i="1"/>
  <c r="BI288" i="2"/>
  <c r="BH288" i="2"/>
  <c r="BG288" i="2"/>
  <c r="BF288" i="2"/>
  <c r="T288" i="2"/>
  <c r="T287" i="2"/>
  <c r="R288" i="2"/>
  <c r="R287" i="2"/>
  <c r="P288" i="2"/>
  <c r="P287" i="2" s="1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122" i="2"/>
  <c r="J17" i="2"/>
  <c r="J12" i="2"/>
  <c r="J119" i="2"/>
  <c r="E7" i="2"/>
  <c r="E115" i="2"/>
  <c r="L90" i="1"/>
  <c r="AM90" i="1"/>
  <c r="AM89" i="1"/>
  <c r="L89" i="1"/>
  <c r="AM87" i="1"/>
  <c r="L87" i="1"/>
  <c r="L85" i="1"/>
  <c r="L84" i="1"/>
  <c r="J150" i="2"/>
  <c r="J149" i="2"/>
  <c r="J129" i="2"/>
  <c r="J154" i="2"/>
  <c r="BK143" i="2"/>
  <c r="BK146" i="2"/>
  <c r="BK188" i="2"/>
  <c r="BK141" i="2"/>
  <c r="BK272" i="2"/>
  <c r="BK172" i="2"/>
  <c r="BK163" i="2"/>
  <c r="J221" i="2"/>
  <c r="J282" i="2"/>
  <c r="BK248" i="2"/>
  <c r="J188" i="2"/>
  <c r="BK267" i="2"/>
  <c r="J244" i="2"/>
  <c r="BK195" i="2"/>
  <c r="BK184" i="2"/>
  <c r="BK208" i="2"/>
  <c r="BK174" i="2"/>
  <c r="BK159" i="2"/>
  <c r="J172" i="2"/>
  <c r="J217" i="2"/>
  <c r="BK164" i="2"/>
  <c r="BK145" i="3"/>
  <c r="BK204" i="3"/>
  <c r="BK186" i="3"/>
  <c r="BK153" i="3"/>
  <c r="BK208" i="3"/>
  <c r="BK151" i="3"/>
  <c r="J191" i="3"/>
  <c r="BK126" i="3"/>
  <c r="BK167" i="3"/>
  <c r="BK140" i="3"/>
  <c r="BK141" i="3"/>
  <c r="BK181" i="3"/>
  <c r="BK171" i="3"/>
  <c r="J133" i="3"/>
  <c r="BK192" i="2"/>
  <c r="J192" i="2"/>
  <c r="BK128" i="2"/>
  <c r="J186" i="2"/>
  <c r="J237" i="2"/>
  <c r="J195" i="2"/>
  <c r="BK147" i="2"/>
  <c r="BK278" i="2"/>
  <c r="BK216" i="2"/>
  <c r="J228" i="2"/>
  <c r="J233" i="2"/>
  <c r="BK270" i="2"/>
  <c r="BK288" i="2"/>
  <c r="J250" i="2"/>
  <c r="J232" i="2"/>
  <c r="BK197" i="2"/>
  <c r="J262" i="2"/>
  <c r="BK253" i="2"/>
  <c r="J144" i="2"/>
  <c r="BK154" i="2"/>
  <c r="BK169" i="2"/>
  <c r="J148" i="2"/>
  <c r="J208" i="3"/>
  <c r="J189" i="3"/>
  <c r="BK154" i="3"/>
  <c r="J175" i="3"/>
  <c r="J206" i="3"/>
  <c r="J199" i="3"/>
  <c r="J205" i="3"/>
  <c r="J138" i="3"/>
  <c r="BK195" i="3"/>
  <c r="J149" i="3"/>
  <c r="J162" i="3"/>
  <c r="J123" i="3"/>
  <c r="BK126" i="4"/>
  <c r="J124" i="4"/>
  <c r="J129" i="4"/>
  <c r="BK124" i="4"/>
  <c r="BK201" i="2"/>
  <c r="BK281" i="2"/>
  <c r="BK259" i="2"/>
  <c r="J273" i="2"/>
  <c r="BK226" i="2"/>
  <c r="J259" i="2"/>
  <c r="J272" i="2"/>
  <c r="BK221" i="2"/>
  <c r="BK271" i="2"/>
  <c r="J239" i="2"/>
  <c r="J157" i="3"/>
  <c r="BK127" i="3"/>
  <c r="J169" i="3"/>
  <c r="BK130" i="3"/>
  <c r="J181" i="3"/>
  <c r="BK209" i="3"/>
  <c r="BK179" i="3"/>
  <c r="BK137" i="3"/>
  <c r="J200" i="3"/>
  <c r="J185" i="3"/>
  <c r="J143" i="3"/>
  <c r="J176" i="3"/>
  <c r="BK143" i="3"/>
  <c r="BK189" i="3"/>
  <c r="BK161" i="3"/>
  <c r="J177" i="3"/>
  <c r="BK160" i="3"/>
  <c r="BK183" i="3"/>
  <c r="BK124" i="3"/>
  <c r="BK170" i="3"/>
  <c r="J128" i="3"/>
  <c r="J135" i="2"/>
  <c r="J205" i="2"/>
  <c r="J131" i="2"/>
  <c r="BK246" i="2"/>
  <c r="BK239" i="2"/>
  <c r="BK135" i="2"/>
  <c r="BK182" i="2"/>
  <c r="BK144" i="2"/>
  <c r="J271" i="2"/>
  <c r="J146" i="2"/>
  <c r="J284" i="2"/>
  <c r="BK232" i="2"/>
  <c r="J218" i="2"/>
  <c r="J278" i="2"/>
  <c r="BK211" i="2"/>
  <c r="BK225" i="2"/>
  <c r="J199" i="2"/>
  <c r="J169" i="2"/>
  <c r="J229" i="2"/>
  <c r="J180" i="2"/>
  <c r="J136" i="3"/>
  <c r="BK198" i="3"/>
  <c r="BK176" i="3"/>
  <c r="J155" i="3"/>
  <c r="BK206" i="3"/>
  <c r="BK132" i="3"/>
  <c r="J195" i="3"/>
  <c r="J204" i="3"/>
  <c r="BK163" i="3"/>
  <c r="BK150" i="3"/>
  <c r="BK188" i="3"/>
  <c r="BK142" i="3"/>
  <c r="J171" i="3"/>
  <c r="J147" i="3"/>
  <c r="J186" i="3"/>
  <c r="J165" i="3"/>
  <c r="J173" i="3"/>
  <c r="BK133" i="3"/>
  <c r="BK166" i="3"/>
  <c r="J174" i="3"/>
  <c r="J141" i="3"/>
  <c r="BK157" i="2"/>
  <c r="BK130" i="2"/>
  <c r="J156" i="2"/>
  <c r="AS94" i="1"/>
  <c r="J248" i="2"/>
  <c r="BK205" i="2"/>
  <c r="BK240" i="2"/>
  <c r="J208" i="2"/>
  <c r="J139" i="2"/>
  <c r="BK123" i="3"/>
  <c r="J156" i="3"/>
  <c r="BK165" i="3"/>
  <c r="BK197" i="3"/>
  <c r="BK203" i="3"/>
  <c r="J151" i="3"/>
  <c r="J202" i="3"/>
  <c r="J137" i="3"/>
  <c r="BK178" i="3"/>
  <c r="BK130" i="4"/>
  <c r="J130" i="4"/>
  <c r="J128" i="4"/>
  <c r="J184" i="2"/>
  <c r="J201" i="2"/>
  <c r="J159" i="2"/>
  <c r="J157" i="2"/>
  <c r="BK199" i="2"/>
  <c r="J132" i="3"/>
  <c r="J161" i="3"/>
  <c r="BK205" i="3"/>
  <c r="J183" i="3"/>
  <c r="BK200" i="3"/>
  <c r="BK146" i="3"/>
  <c r="J153" i="3"/>
  <c r="BK173" i="3"/>
  <c r="J164" i="3"/>
  <c r="J125" i="4"/>
  <c r="J123" i="4"/>
  <c r="J225" i="2"/>
  <c r="J128" i="2"/>
  <c r="J147" i="2"/>
  <c r="BK176" i="2"/>
  <c r="BK229" i="2"/>
  <c r="J182" i="2"/>
  <c r="BK132" i="2"/>
  <c r="J253" i="2"/>
  <c r="BK214" i="2"/>
  <c r="J224" i="2"/>
  <c r="BK222" i="2"/>
  <c r="BK224" i="2"/>
  <c r="BK131" i="2"/>
  <c r="J167" i="2"/>
  <c r="J165" i="2"/>
  <c r="J216" i="2"/>
  <c r="BK165" i="2"/>
  <c r="BK148" i="2"/>
  <c r="J246" i="2"/>
  <c r="J230" i="2"/>
  <c r="BK256" i="2"/>
  <c r="J275" i="2"/>
  <c r="BK219" i="2"/>
  <c r="BK264" i="2"/>
  <c r="BK217" i="2"/>
  <c r="BK178" i="2"/>
  <c r="J197" i="2"/>
  <c r="J203" i="2"/>
  <c r="BK202" i="3"/>
  <c r="J170" i="3"/>
  <c r="J152" i="3"/>
  <c r="J126" i="3"/>
  <c r="BK199" i="3"/>
  <c r="J144" i="3"/>
  <c r="J192" i="3"/>
  <c r="J160" i="3"/>
  <c r="J187" i="3"/>
  <c r="J178" i="3"/>
  <c r="J145" i="3"/>
  <c r="BK193" i="3"/>
  <c r="J134" i="3"/>
  <c r="J158" i="3"/>
  <c r="J125" i="3"/>
  <c r="BK203" i="2"/>
  <c r="BK167" i="2"/>
  <c r="BK275" i="2"/>
  <c r="J281" i="2"/>
  <c r="BK279" i="2"/>
  <c r="BK230" i="2"/>
  <c r="J242" i="2"/>
  <c r="BK286" i="2"/>
  <c r="J214" i="2"/>
  <c r="BK207" i="3"/>
  <c r="BK155" i="3"/>
  <c r="BK164" i="3"/>
  <c r="BK129" i="3"/>
  <c r="J142" i="3"/>
  <c r="BK194" i="3"/>
  <c r="BK169" i="3"/>
  <c r="BK175" i="3"/>
  <c r="J150" i="3"/>
  <c r="BK123" i="4"/>
  <c r="BK250" i="2"/>
  <c r="BK190" i="2"/>
  <c r="BK129" i="2"/>
  <c r="BK242" i="2"/>
  <c r="BK273" i="2"/>
  <c r="BK185" i="3"/>
  <c r="J129" i="3"/>
  <c r="J140" i="3"/>
  <c r="BK134" i="3"/>
  <c r="J207" i="3"/>
  <c r="BK174" i="3"/>
  <c r="J124" i="3"/>
  <c r="BK177" i="3"/>
  <c r="BK128" i="3"/>
  <c r="J198" i="3"/>
  <c r="BK162" i="3"/>
  <c r="J184" i="3"/>
  <c r="BK139" i="3"/>
  <c r="BK184" i="3"/>
  <c r="BK180" i="3"/>
  <c r="BK187" i="3"/>
  <c r="J166" i="3"/>
  <c r="BK136" i="3"/>
  <c r="BK244" i="2"/>
  <c r="J132" i="2"/>
  <c r="J240" i="2"/>
  <c r="J211" i="2"/>
  <c r="BK186" i="2"/>
  <c r="BK237" i="2"/>
  <c r="BK282" i="2"/>
  <c r="BK284" i="2"/>
  <c r="J190" i="2"/>
  <c r="J222" i="2"/>
  <c r="BK233" i="2"/>
  <c r="J176" i="2"/>
  <c r="BK180" i="2"/>
  <c r="J286" i="2"/>
  <c r="J135" i="3"/>
  <c r="J179" i="3"/>
  <c r="BK125" i="3"/>
  <c r="J203" i="3"/>
  <c r="BK192" i="3"/>
  <c r="BK149" i="3"/>
  <c r="BK152" i="3"/>
  <c r="J172" i="3"/>
  <c r="J188" i="3"/>
  <c r="BK158" i="3"/>
  <c r="J139" i="3"/>
  <c r="J164" i="2"/>
  <c r="BK133" i="2"/>
  <c r="BK285" i="2"/>
  <c r="J264" i="2"/>
  <c r="J279" i="2"/>
  <c r="J267" i="2"/>
  <c r="J285" i="2"/>
  <c r="BK262" i="2"/>
  <c r="J133" i="2"/>
  <c r="J270" i="2"/>
  <c r="BK228" i="2"/>
  <c r="J288" i="2"/>
  <c r="J256" i="2"/>
  <c r="J141" i="2"/>
  <c r="J143" i="2"/>
  <c r="BK149" i="2"/>
  <c r="BK231" i="2"/>
  <c r="J146" i="3"/>
  <c r="BK196" i="3"/>
  <c r="BK157" i="3"/>
  <c r="J167" i="3"/>
  <c r="BK201" i="3"/>
  <c r="J197" i="3"/>
  <c r="BK172" i="3"/>
  <c r="BK190" i="3"/>
  <c r="BK168" i="3"/>
  <c r="J180" i="3"/>
  <c r="BK138" i="3"/>
  <c r="J231" i="2"/>
  <c r="J178" i="2"/>
  <c r="J130" i="2"/>
  <c r="BK150" i="2"/>
  <c r="J219" i="2"/>
  <c r="BK139" i="2"/>
  <c r="BK218" i="2"/>
  <c r="J174" i="2"/>
  <c r="J163" i="2"/>
  <c r="BK156" i="2"/>
  <c r="J226" i="2"/>
  <c r="J196" i="3"/>
  <c r="BK191" i="3"/>
  <c r="BK156" i="3"/>
  <c r="J209" i="3"/>
  <c r="J127" i="3"/>
  <c r="J194" i="3"/>
  <c r="J201" i="3"/>
  <c r="J154" i="3"/>
  <c r="J130" i="3"/>
  <c r="J190" i="3"/>
  <c r="BK147" i="3"/>
  <c r="BK144" i="3"/>
  <c r="J168" i="3"/>
  <c r="J193" i="3"/>
  <c r="BK135" i="3"/>
  <c r="J163" i="3"/>
  <c r="J132" i="4"/>
  <c r="BK129" i="4"/>
  <c r="BK125" i="4"/>
  <c r="BK132" i="4"/>
  <c r="BK128" i="4"/>
  <c r="J126" i="4"/>
  <c r="P194" i="2" l="1"/>
  <c r="P185" i="2"/>
  <c r="P277" i="2"/>
  <c r="R227" i="2"/>
  <c r="R194" i="2"/>
  <c r="BK227" i="2"/>
  <c r="J227" i="2"/>
  <c r="J103" i="2" s="1"/>
  <c r="BK171" i="2"/>
  <c r="BK126" i="2" s="1"/>
  <c r="J126" i="2" s="1"/>
  <c r="J97" i="2" s="1"/>
  <c r="P215" i="2"/>
  <c r="T127" i="2"/>
  <c r="T194" i="2"/>
  <c r="T227" i="2"/>
  <c r="T148" i="3"/>
  <c r="BK127" i="2"/>
  <c r="J127" i="2" s="1"/>
  <c r="J98" i="2" s="1"/>
  <c r="BK185" i="2"/>
  <c r="J185" i="2"/>
  <c r="J100" i="2" s="1"/>
  <c r="T185" i="2"/>
  <c r="R277" i="2"/>
  <c r="P159" i="3"/>
  <c r="BK215" i="2"/>
  <c r="J215" i="2"/>
  <c r="J102" i="2"/>
  <c r="P122" i="3"/>
  <c r="T131" i="3"/>
  <c r="T182" i="3"/>
  <c r="R171" i="2"/>
  <c r="R185" i="2"/>
  <c r="T277" i="2"/>
  <c r="BK159" i="3"/>
  <c r="J159" i="3" s="1"/>
  <c r="J100" i="3" s="1"/>
  <c r="R127" i="2"/>
  <c r="R122" i="3"/>
  <c r="R121" i="3" s="1"/>
  <c r="R159" i="3"/>
  <c r="T171" i="2"/>
  <c r="T215" i="2"/>
  <c r="T122" i="3"/>
  <c r="T159" i="3"/>
  <c r="P127" i="2"/>
  <c r="BK194" i="2"/>
  <c r="J194" i="2" s="1"/>
  <c r="J101" i="2" s="1"/>
  <c r="BK277" i="2"/>
  <c r="J277" i="2" s="1"/>
  <c r="J104" i="2" s="1"/>
  <c r="BK131" i="3"/>
  <c r="J131" i="3"/>
  <c r="J98" i="3"/>
  <c r="BK148" i="3"/>
  <c r="BK121" i="3" s="1"/>
  <c r="J121" i="3" s="1"/>
  <c r="J148" i="3"/>
  <c r="J99" i="3" s="1"/>
  <c r="BK182" i="3"/>
  <c r="J182" i="3"/>
  <c r="J101" i="3" s="1"/>
  <c r="P171" i="2"/>
  <c r="R215" i="2"/>
  <c r="P131" i="3"/>
  <c r="P148" i="3"/>
  <c r="R182" i="3"/>
  <c r="P227" i="2"/>
  <c r="BK122" i="3"/>
  <c r="J122" i="3" s="1"/>
  <c r="J97" i="3" s="1"/>
  <c r="R131" i="3"/>
  <c r="R148" i="3"/>
  <c r="P182" i="3"/>
  <c r="BK122" i="4"/>
  <c r="P122" i="4"/>
  <c r="R122" i="4"/>
  <c r="T122" i="4"/>
  <c r="BK127" i="4"/>
  <c r="J127" i="4"/>
  <c r="J99" i="4"/>
  <c r="P127" i="4"/>
  <c r="R127" i="4"/>
  <c r="T127" i="4"/>
  <c r="BK287" i="2"/>
  <c r="J287" i="2" s="1"/>
  <c r="J105" i="2" s="1"/>
  <c r="BK131" i="4"/>
  <c r="J131" i="4" s="1"/>
  <c r="J100" i="4" s="1"/>
  <c r="BE123" i="4"/>
  <c r="BE126" i="4"/>
  <c r="BE128" i="4"/>
  <c r="BE130" i="4"/>
  <c r="J114" i="4"/>
  <c r="BE124" i="4"/>
  <c r="BE129" i="4"/>
  <c r="E85" i="4"/>
  <c r="BE132" i="4"/>
  <c r="F92" i="4"/>
  <c r="BE125" i="4"/>
  <c r="BE127" i="3"/>
  <c r="BE194" i="3"/>
  <c r="E85" i="3"/>
  <c r="J115" i="3"/>
  <c r="BE140" i="3"/>
  <c r="BE158" i="3"/>
  <c r="BE189" i="3"/>
  <c r="BE191" i="3"/>
  <c r="BE144" i="3"/>
  <c r="BE174" i="3"/>
  <c r="BE176" i="3"/>
  <c r="BE126" i="3"/>
  <c r="BE142" i="3"/>
  <c r="BE161" i="3"/>
  <c r="BE190" i="3"/>
  <c r="BE195" i="3"/>
  <c r="BE164" i="3"/>
  <c r="BE165" i="3"/>
  <c r="BE185" i="3"/>
  <c r="BE197" i="3"/>
  <c r="BE186" i="3"/>
  <c r="F92" i="3"/>
  <c r="BE139" i="3"/>
  <c r="BE146" i="3"/>
  <c r="BE153" i="3"/>
  <c r="BE154" i="3"/>
  <c r="BE198" i="3"/>
  <c r="BE125" i="3"/>
  <c r="BE129" i="3"/>
  <c r="BE137" i="3"/>
  <c r="BE160" i="3"/>
  <c r="BE166" i="3"/>
  <c r="BE179" i="3"/>
  <c r="BE184" i="3"/>
  <c r="BE130" i="3"/>
  <c r="BE133" i="3"/>
  <c r="BE136" i="3"/>
  <c r="BE192" i="3"/>
  <c r="BE199" i="3"/>
  <c r="BE138" i="3"/>
  <c r="BE141" i="3"/>
  <c r="BE149" i="3"/>
  <c r="BE150" i="3"/>
  <c r="BE173" i="3"/>
  <c r="BE175" i="3"/>
  <c r="BE193" i="3"/>
  <c r="BE205" i="3"/>
  <c r="BE147" i="3"/>
  <c r="BE169" i="3"/>
  <c r="BE172" i="3"/>
  <c r="BE201" i="3"/>
  <c r="BE177" i="3"/>
  <c r="BE196" i="3"/>
  <c r="BE204" i="3"/>
  <c r="BE181" i="3"/>
  <c r="BE183" i="3"/>
  <c r="BE203" i="3"/>
  <c r="BE208" i="3"/>
  <c r="BE200" i="3"/>
  <c r="BE128" i="3"/>
  <c r="BE135" i="3"/>
  <c r="BE143" i="3"/>
  <c r="BE162" i="3"/>
  <c r="BE178" i="3"/>
  <c r="BE124" i="3"/>
  <c r="BE163" i="3"/>
  <c r="BE170" i="3"/>
  <c r="BE171" i="3"/>
  <c r="BE206" i="3"/>
  <c r="BE207" i="3"/>
  <c r="BE209" i="3"/>
  <c r="BE123" i="3"/>
  <c r="BE132" i="3"/>
  <c r="BE145" i="3"/>
  <c r="BE151" i="3"/>
  <c r="BE152" i="3"/>
  <c r="BE155" i="3"/>
  <c r="BE156" i="3"/>
  <c r="BE157" i="3"/>
  <c r="BE167" i="3"/>
  <c r="BE168" i="3"/>
  <c r="BE180" i="3"/>
  <c r="BE187" i="3"/>
  <c r="BE188" i="3"/>
  <c r="BE202" i="3"/>
  <c r="BE134" i="3"/>
  <c r="BE216" i="2"/>
  <c r="BE224" i="2"/>
  <c r="BE221" i="2"/>
  <c r="BE172" i="2"/>
  <c r="BE286" i="2"/>
  <c r="BE203" i="2"/>
  <c r="BE205" i="2"/>
  <c r="BE248" i="2"/>
  <c r="BE190" i="2"/>
  <c r="BE192" i="2"/>
  <c r="BE231" i="2"/>
  <c r="BE232" i="2"/>
  <c r="BE237" i="2"/>
  <c r="BE239" i="2"/>
  <c r="BE242" i="2"/>
  <c r="BE165" i="2"/>
  <c r="BE169" i="2"/>
  <c r="BE182" i="2"/>
  <c r="BE201" i="2"/>
  <c r="BE219" i="2"/>
  <c r="BE225" i="2"/>
  <c r="BE226" i="2"/>
  <c r="BE281" i="2"/>
  <c r="BE282" i="2"/>
  <c r="BE285" i="2"/>
  <c r="BE163" i="2"/>
  <c r="BE174" i="2"/>
  <c r="BE253" i="2"/>
  <c r="BE259" i="2"/>
  <c r="BE262" i="2"/>
  <c r="BE264" i="2"/>
  <c r="BE267" i="2"/>
  <c r="BE272" i="2"/>
  <c r="BE278" i="2"/>
  <c r="BE284" i="2"/>
  <c r="BE288" i="2"/>
  <c r="BE270" i="2"/>
  <c r="BE271" i="2"/>
  <c r="BE273" i="2"/>
  <c r="BE143" i="2"/>
  <c r="BE146" i="2"/>
  <c r="BE157" i="2"/>
  <c r="BE164" i="2"/>
  <c r="BE199" i="2"/>
  <c r="BE246" i="2"/>
  <c r="BE133" i="2"/>
  <c r="BE141" i="2"/>
  <c r="BE159" i="2"/>
  <c r="BE250" i="2"/>
  <c r="BE275" i="2"/>
  <c r="BE279" i="2"/>
  <c r="BE156" i="2"/>
  <c r="BE184" i="2"/>
  <c r="BE135" i="2"/>
  <c r="BE167" i="2"/>
  <c r="BE139" i="2"/>
  <c r="BE144" i="2"/>
  <c r="BE149" i="2"/>
  <c r="BE150" i="2"/>
  <c r="BE176" i="2"/>
  <c r="BE208" i="2"/>
  <c r="BE240" i="2"/>
  <c r="BE180" i="2"/>
  <c r="BE188" i="2"/>
  <c r="BE147" i="2"/>
  <c r="BE178" i="2"/>
  <c r="BE195" i="2"/>
  <c r="BE197" i="2"/>
  <c r="BE211" i="2"/>
  <c r="BE217" i="2"/>
  <c r="BE218" i="2"/>
  <c r="BE222" i="2"/>
  <c r="BE228" i="2"/>
  <c r="BE229" i="2"/>
  <c r="BE230" i="2"/>
  <c r="BE233" i="2"/>
  <c r="BE244" i="2"/>
  <c r="BE256" i="2"/>
  <c r="E85" i="2"/>
  <c r="J89" i="2"/>
  <c r="F92" i="2"/>
  <c r="BE128" i="2"/>
  <c r="BE129" i="2"/>
  <c r="BE130" i="2"/>
  <c r="BE131" i="2"/>
  <c r="BE132" i="2"/>
  <c r="BE148" i="2"/>
  <c r="BE154" i="2"/>
  <c r="BE186" i="2"/>
  <c r="BE214" i="2"/>
  <c r="F37" i="3"/>
  <c r="BD96" i="1"/>
  <c r="J34" i="3"/>
  <c r="AW96" i="1"/>
  <c r="F36" i="3"/>
  <c r="BC96" i="1"/>
  <c r="F34" i="3"/>
  <c r="BA96" i="1"/>
  <c r="F34" i="4"/>
  <c r="BA97" i="1"/>
  <c r="F36" i="4"/>
  <c r="BC97" i="1" s="1"/>
  <c r="J34" i="4"/>
  <c r="AW97" i="1"/>
  <c r="F35" i="2"/>
  <c r="BB95" i="1" s="1"/>
  <c r="F36" i="2"/>
  <c r="BC95" i="1"/>
  <c r="F35" i="4"/>
  <c r="BB97" i="1"/>
  <c r="F34" i="2"/>
  <c r="BA95" i="1"/>
  <c r="F37" i="4"/>
  <c r="BD97" i="1"/>
  <c r="F37" i="2"/>
  <c r="BD95" i="1" s="1"/>
  <c r="F35" i="3"/>
  <c r="BB96" i="1"/>
  <c r="J34" i="2"/>
  <c r="AW95" i="1" s="1"/>
  <c r="J30" i="3" l="1"/>
  <c r="J96" i="3"/>
  <c r="J171" i="2"/>
  <c r="J99" i="2" s="1"/>
  <c r="T121" i="4"/>
  <c r="T120" i="4"/>
  <c r="P121" i="4"/>
  <c r="P120" i="4"/>
  <c r="AU97" i="1" s="1"/>
  <c r="P126" i="2"/>
  <c r="P125" i="2"/>
  <c r="AU95" i="1" s="1"/>
  <c r="BK121" i="4"/>
  <c r="J121" i="4"/>
  <c r="J97" i="4"/>
  <c r="T121" i="3"/>
  <c r="P121" i="3"/>
  <c r="AU96" i="1" s="1"/>
  <c r="R121" i="4"/>
  <c r="R120" i="4"/>
  <c r="R126" i="2"/>
  <c r="R125" i="2"/>
  <c r="T126" i="2"/>
  <c r="T125" i="2"/>
  <c r="AG96" i="1"/>
  <c r="AN96" i="1" s="1"/>
  <c r="J122" i="4"/>
  <c r="J98" i="4"/>
  <c r="BK125" i="2"/>
  <c r="J125" i="2"/>
  <c r="J30" i="2" s="1"/>
  <c r="AG95" i="1" s="1"/>
  <c r="J33" i="3"/>
  <c r="AV96" i="1"/>
  <c r="AT96" i="1"/>
  <c r="F33" i="3"/>
  <c r="AZ96" i="1" s="1"/>
  <c r="F33" i="2"/>
  <c r="AZ95" i="1" s="1"/>
  <c r="BA94" i="1"/>
  <c r="AW94" i="1"/>
  <c r="AK30" i="1"/>
  <c r="J33" i="2"/>
  <c r="AV95" i="1" s="1"/>
  <c r="AT95" i="1" s="1"/>
  <c r="F33" i="4"/>
  <c r="AZ97" i="1" s="1"/>
  <c r="J33" i="4"/>
  <c r="AV97" i="1" s="1"/>
  <c r="AT97" i="1" s="1"/>
  <c r="BD94" i="1"/>
  <c r="W33" i="1"/>
  <c r="BB94" i="1"/>
  <c r="W31" i="1" s="1"/>
  <c r="BC94" i="1"/>
  <c r="W32" i="1" s="1"/>
  <c r="BK120" i="4" l="1"/>
  <c r="J120" i="4" s="1"/>
  <c r="J96" i="4" s="1"/>
  <c r="AN95" i="1"/>
  <c r="J39" i="3"/>
  <c r="J96" i="2"/>
  <c r="J39" i="2"/>
  <c r="AU94" i="1"/>
  <c r="W30" i="1"/>
  <c r="AX94" i="1"/>
  <c r="AY94" i="1"/>
  <c r="AZ94" i="1"/>
  <c r="W29" i="1"/>
  <c r="J30" i="4" l="1"/>
  <c r="AG97" i="1"/>
  <c r="AG94" i="1" s="1"/>
  <c r="AK26" i="1" s="1"/>
  <c r="AK35" i="1" s="1"/>
  <c r="AV94" i="1"/>
  <c r="AK29" i="1" s="1"/>
  <c r="J39" i="4" l="1"/>
  <c r="AN97" i="1"/>
  <c r="AT94" i="1"/>
  <c r="AN94" i="1"/>
</calcChain>
</file>

<file path=xl/sharedStrings.xml><?xml version="1.0" encoding="utf-8"?>
<sst xmlns="http://schemas.openxmlformats.org/spreadsheetml/2006/main" count="3706" uniqueCount="822">
  <si>
    <t>Export Komplet</t>
  </si>
  <si>
    <t/>
  </si>
  <si>
    <t>2.0</t>
  </si>
  <si>
    <t>False</t>
  </si>
  <si>
    <t>{a228ce39-7d30-445b-87a8-8279eb6dab6e}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</si>
  <si>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</si>
  <si>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</si>
  <si>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</si>
  <si>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</si>
  <si>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</si>
  <si>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</si>
  <si>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</si>
  <si>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</si>
  <si>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</si>
  <si>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0725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</si>
  <si>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</si>
  <si>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</si>
  <si>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Autobusové zastávky Vysoká Štola</t>
  </si>
  <si>
    <t>KSO:</t>
  </si>
  <si>
    <t>CC-CZ:</t>
  </si>
  <si>
    <t>Místo:</t>
  </si>
  <si>
    <t xml:space="preserve"> </t>
  </si>
  <si>
    <t>Datum:</t>
  </si>
  <si>
    <t>30. 6. 2025</t>
  </si>
  <si>
    <t>Zadavatel:</t>
  </si>
  <si>
    <t>IČ:</t>
  </si>
  <si>
    <t>Město Nejdek</t>
  </si>
  <si>
    <t>DIČ:</t>
  </si>
  <si>
    <t>Uchazeč:</t>
  </si>
  <si>
    <t>Vyplň údaj</t>
  </si>
  <si>
    <t>Projektant:</t>
  </si>
  <si>
    <t>Inplan s.r.o.K.Vary</t>
  </si>
  <si>
    <t>True</t>
  </si>
  <si>
    <t>Zpracovatel:</t>
  </si>
  <si>
    <t>Šimková Dita, K.Vary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</si>
  <si>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</si>
  <si>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</si>
  <si>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</si>
  <si>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</si>
  <si>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</si>
  <si>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</si>
  <si>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</si>
  <si>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</si>
  <si>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</si>
  <si>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</si>
  <si>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</si>
  <si>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</si>
  <si>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</si>
  <si>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</si>
  <si>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</si>
  <si>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</si>
  <si>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</si>
  <si>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</si>
  <si>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</si>
  <si>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</si>
  <si>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</si>
  <si>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</si>
  <si>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</si>
  <si>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</si>
  <si>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</si>
  <si>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</si>
  <si>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</si>
  <si>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</si>
  <si>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</si>
  <si>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</si>
  <si>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</si>
  <si>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</si>
  <si>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</si>
  <si>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</si>
  <si>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</si>
  <si>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</si>
  <si>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</si>
  <si>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</si>
  <si>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</si>
  <si>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</si>
  <si>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</si>
  <si>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</si>
  <si>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</si>
  <si>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</si>
  <si>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</si>
  <si>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</si>
  <si>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</si>
  <si>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Dopravní část vč.odvodnění</t>
  </si>
  <si>
    <t>STA</t>
  </si>
  <si>
    <t>1</t>
  </si>
  <si>
    <t>{42795633-cacf-4504-b33a-76256893a753}</t>
  </si>
  <si>
    <t>2</t>
  </si>
  <si>
    <t>02</t>
  </si>
  <si>
    <t xml:space="preserve">Veřejné osvětlení </t>
  </si>
  <si>
    <t>{dd6c1aa9-31f7-42ff-839a-ecb6887de2b6}</t>
  </si>
  <si>
    <t>03</t>
  </si>
  <si>
    <t>Vedlejší rozpočtové náklady</t>
  </si>
  <si>
    <t>{651f270c-b479-451c-b769-1e79bae18d8a}</t>
  </si>
  <si>
    <t>KRYCÍ LIST SOUPISU PRACÍ</t>
  </si>
  <si>
    <t>Objekt:</t>
  </si>
  <si>
    <t>01 - Dopravní část vč.odvodnění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</si>
  <si>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</si>
  <si>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</si>
  <si>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</si>
  <si>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</si>
  <si>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</si>
  <si>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</si>
  <si>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</si>
  <si>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</si>
  <si>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</si>
  <si>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</si>
  <si>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Vedení trubní dálková a přípojná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</si>
  <si>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</si>
  <si>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</si>
  <si>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</si>
  <si>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</si>
  <si>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</si>
  <si>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</si>
  <si>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</si>
  <si>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</si>
  <si>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</si>
  <si>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</si>
  <si>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</si>
  <si>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</si>
  <si>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</si>
  <si>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</si>
  <si>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</si>
  <si>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</si>
  <si>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</si>
  <si>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</si>
  <si>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</si>
  <si>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</si>
  <si>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</si>
  <si>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</si>
  <si>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listnatých průměru kmene přes 100 do 300 mm</t>
  </si>
  <si>
    <t>kus</t>
  </si>
  <si>
    <t>4</t>
  </si>
  <si>
    <t>-1641570992</t>
  </si>
  <si>
    <t>112251102</t>
  </si>
  <si>
    <t>Odstranění pařezů průměru přes 300 do 500 mm</t>
  </si>
  <si>
    <t>-503854797</t>
  </si>
  <si>
    <t>3</t>
  </si>
  <si>
    <t>113107162</t>
  </si>
  <si>
    <t>Odstranění podkladu z kameniva drceného tl přes 100 do 200 mm strojně pl přes 50 do 200 m2</t>
  </si>
  <si>
    <t>m2</t>
  </si>
  <si>
    <t>862897576</t>
  </si>
  <si>
    <t>113107182</t>
  </si>
  <si>
    <t>Odstranění podkladu živičného tl přes 50 do 100 mm strojně pl přes 50 do 200 m2</t>
  </si>
  <si>
    <t>1046409212</t>
  </si>
  <si>
    <t>5</t>
  </si>
  <si>
    <t>121151113</t>
  </si>
  <si>
    <t>Sejmutí ornice plochy do 500 m2 tl vrstvy do 200 mm strojně</t>
  </si>
  <si>
    <t>1989605459</t>
  </si>
  <si>
    <t>6</t>
  </si>
  <si>
    <t>122251101</t>
  </si>
  <si>
    <t>Odkopávky a prokopávky nezapažené v hornině třídy těžitelnosti I skupiny 3 objem do 20 m3 strojně</t>
  </si>
  <si>
    <t>m3</t>
  </si>
  <si>
    <t>310383823</t>
  </si>
  <si>
    <t>VV</t>
  </si>
  <si>
    <t>14 "krajnice</t>
  </si>
  <si>
    <t>7</t>
  </si>
  <si>
    <t>131251100</t>
  </si>
  <si>
    <t>Hloubení jam nezapažených v hornině třídy těžitelnosti I skupiny 3 objem do 20 m3 strojně</t>
  </si>
  <si>
    <t>546150666</t>
  </si>
  <si>
    <t>2*2 "jámy pro protlak 2x</t>
  </si>
  <si>
    <t>2*1*1 "vsakovací jáma</t>
  </si>
  <si>
    <t>Součet</t>
  </si>
  <si>
    <t>8</t>
  </si>
  <si>
    <t>132251251</t>
  </si>
  <si>
    <t>Hloubení rýh nezapažených š do 2000 mm v hornině třídy těžitelnosti I skupiny 3 objem do 20 m3 strojně</t>
  </si>
  <si>
    <t>1875826583</t>
  </si>
  <si>
    <t>4,65*0,85*0,7*2 "přístřešky -základ</t>
  </si>
  <si>
    <t>9</t>
  </si>
  <si>
    <t>132254103</t>
  </si>
  <si>
    <t>Hloubení rýh zapažených š do 800 mm v hornině třídy těžitelnosti I skupiny 3 objem do 100 m3 strojně</t>
  </si>
  <si>
    <t>-1415221841</t>
  </si>
  <si>
    <t>(50+16-10)*0,6*1,5 "kanalizace</t>
  </si>
  <si>
    <t>10</t>
  </si>
  <si>
    <t>141720017</t>
  </si>
  <si>
    <t>Neřízený zemní protlak strojně průměru přes 125 do 160 mm v hornině třídy těžitelnosti I a II skupiny 3 a 4</t>
  </si>
  <si>
    <t>m</t>
  </si>
  <si>
    <t>1791766111</t>
  </si>
  <si>
    <t>11</t>
  </si>
  <si>
    <t>151101101</t>
  </si>
  <si>
    <t>Zřízení příložného pažení a rozepření stěn rýh hl do 2 m</t>
  </si>
  <si>
    <t>-1429424610</t>
  </si>
  <si>
    <t>(50+16-10)*2*1,5 "kanalizace</t>
  </si>
  <si>
    <t>151101111</t>
  </si>
  <si>
    <t>Odstranění příložného pažení a rozepření stěn rýh hl do 2 m</t>
  </si>
  <si>
    <t>1834373206</t>
  </si>
  <si>
    <t>13</t>
  </si>
  <si>
    <t>162201401</t>
  </si>
  <si>
    <t>Vodorovné přemístění větví stromů listnatých do 1 km D kmene přes 100 do 300 mm</t>
  </si>
  <si>
    <t>1270159362</t>
  </si>
  <si>
    <t>14</t>
  </si>
  <si>
    <t>162201411</t>
  </si>
  <si>
    <t>Vodorovné přemístění kmenů stromů listnatých do 1 km D kmene přes 100 do 300 mm</t>
  </si>
  <si>
    <t>937953731</t>
  </si>
  <si>
    <t>15</t>
  </si>
  <si>
    <t>162201422</t>
  </si>
  <si>
    <t>Vodorovné přemístění pařezů do 1 km D přes 300 do 500 mm</t>
  </si>
  <si>
    <t>-700070023</t>
  </si>
  <si>
    <t>16</t>
  </si>
  <si>
    <t>162251102</t>
  </si>
  <si>
    <t>Vodorovné přemístění přes 20 do 50 m výkopku/sypaniny z horniny třídy těžitelnosti I skupiny 1 až 3</t>
  </si>
  <si>
    <t>-1790319163</t>
  </si>
  <si>
    <t>183*0,1 "ornice z deponie</t>
  </si>
  <si>
    <t>14+6+5,534+50,4-37,6 "zemina pro násyp (přebytek z výkopů)</t>
  </si>
  <si>
    <t>17</t>
  </si>
  <si>
    <t>167151101</t>
  </si>
  <si>
    <t>Nakládání výkopku z hornin třídy těžitelnosti I skupiny 1 až 3 do 100 m3</t>
  </si>
  <si>
    <t>1036042936</t>
  </si>
  <si>
    <t>18</t>
  </si>
  <si>
    <t>171151103</t>
  </si>
  <si>
    <t>Uložení sypaniny z hornin soudržných do násypů zhutněných strojně</t>
  </si>
  <si>
    <t>-168416372</t>
  </si>
  <si>
    <t>19</t>
  </si>
  <si>
    <t>M</t>
  </si>
  <si>
    <t>10364100</t>
  </si>
  <si>
    <t>zemina pro terénní úpravy - tříděná</t>
  </si>
  <si>
    <t>t</t>
  </si>
  <si>
    <t>639561519</t>
  </si>
  <si>
    <t>(120-38,334)*1,8 "dokoupení zeminy</t>
  </si>
  <si>
    <t>20</t>
  </si>
  <si>
    <t>174151101</t>
  </si>
  <si>
    <t>Zásyp jam, šachet rýh nebo kolem objektů sypaninou se zhutněním</t>
  </si>
  <si>
    <t>1012590863</t>
  </si>
  <si>
    <t>2*2 "jámy pro protlak</t>
  </si>
  <si>
    <t>50,4-16,8 "kanalizace</t>
  </si>
  <si>
    <t>181351103</t>
  </si>
  <si>
    <t>Rozprostření ornice tl vrstvy do 200 mm pl přes 100 do 500 m2 v rovině nebo ve svahu do 1:5 strojně</t>
  </si>
  <si>
    <t>1652515216</t>
  </si>
  <si>
    <t>22</t>
  </si>
  <si>
    <t>181411131</t>
  </si>
  <si>
    <t>Založení parkového trávníku výsevem pl do 1000 m2 v rovině a ve svahu do 1:5</t>
  </si>
  <si>
    <t>-1375392641</t>
  </si>
  <si>
    <t>23</t>
  </si>
  <si>
    <t>00572410</t>
  </si>
  <si>
    <t>osivo směs travní parková</t>
  </si>
  <si>
    <t>kg</t>
  </si>
  <si>
    <t>1643126433</t>
  </si>
  <si>
    <t>183*0,02 'Přepočtené koeficientem množství</t>
  </si>
  <si>
    <t>24</t>
  </si>
  <si>
    <t>181951111</t>
  </si>
  <si>
    <t>Úprava pláně v hornině třídy těžitelnosti I skupiny 1 až 3 bez zhutnění strojně</t>
  </si>
  <si>
    <t>1319651340</t>
  </si>
  <si>
    <t>183 "ornice</t>
  </si>
  <si>
    <t>25</t>
  </si>
  <si>
    <t>181951112</t>
  </si>
  <si>
    <t>Úprava pláně v hornině třídy těžitelnosti I skupiny 1 až 3 se zhutněním strojně</t>
  </si>
  <si>
    <t>82126537</t>
  </si>
  <si>
    <t>42+142+13+12 "skladba A, B</t>
  </si>
  <si>
    <t>Zakládání</t>
  </si>
  <si>
    <t>26</t>
  </si>
  <si>
    <t>211531111</t>
  </si>
  <si>
    <t>Výplň odvodňovacích žeber nebo trativodů kamenivem hrubým drceným frakce 16 až 32 mm</t>
  </si>
  <si>
    <t>1763943340</t>
  </si>
  <si>
    <t>2 "vsakovací jáma</t>
  </si>
  <si>
    <t>27</t>
  </si>
  <si>
    <t>211971110</t>
  </si>
  <si>
    <t>Zřízení opláštění žeber nebo trativodů geotextilií v rýze nebo zářezu sklonu do 1:2</t>
  </si>
  <si>
    <t>44965122</t>
  </si>
  <si>
    <t>1*4*2+1*1*2 "vsakovací jáma</t>
  </si>
  <si>
    <t>28</t>
  </si>
  <si>
    <t>69311081</t>
  </si>
  <si>
    <t>geotextilie netkaná separační, ochranná, filtrační, drenážní PES 300g/m2</t>
  </si>
  <si>
    <t>-663861011</t>
  </si>
  <si>
    <t>10*1,1845 'Přepočtené koeficientem množství</t>
  </si>
  <si>
    <t>29</t>
  </si>
  <si>
    <t>271572211</t>
  </si>
  <si>
    <t>Podsyp pod základové konstrukce se zhutněním z netříděného štěrkopísku</t>
  </si>
  <si>
    <t>1222167653</t>
  </si>
  <si>
    <t>4,65*0,85*0,1*2 "základ přístřešků</t>
  </si>
  <si>
    <t>30</t>
  </si>
  <si>
    <t>274313711</t>
  </si>
  <si>
    <t>Základové pasy z betonu tř. C 20/25</t>
  </si>
  <si>
    <t>-1751495026</t>
  </si>
  <si>
    <t xml:space="preserve">4,65*0,85*0,6*2 "základ přístřešků </t>
  </si>
  <si>
    <t>31</t>
  </si>
  <si>
    <t>274351121</t>
  </si>
  <si>
    <t>Zřízení bednění základových pasů rovného</t>
  </si>
  <si>
    <t>-1299325045</t>
  </si>
  <si>
    <t>(4,65+0,85)*2*2*0,2</t>
  </si>
  <si>
    <t>32</t>
  </si>
  <si>
    <t>274351122</t>
  </si>
  <si>
    <t>Odstranění bednění základových pasů rovného</t>
  </si>
  <si>
    <t>-412721173</t>
  </si>
  <si>
    <t>Vodorovné konstrukce</t>
  </si>
  <si>
    <t>33</t>
  </si>
  <si>
    <t>45156111R</t>
  </si>
  <si>
    <t>Lože pod dlažby z kameniva drceného drobného vrstva tl přes 150 do 200 mm</t>
  </si>
  <si>
    <t>8150472</t>
  </si>
  <si>
    <t>4 "vsakování -kameny přírodní placaté 40x30cm do štěrku</t>
  </si>
  <si>
    <t>34</t>
  </si>
  <si>
    <t>451573111</t>
  </si>
  <si>
    <t>Lože a obsyp potrubí otevřený výkop ze štěrkopísku</t>
  </si>
  <si>
    <t>-315217801</t>
  </si>
  <si>
    <t>(50+16-10)*0,6*0,5 "kanalizace</t>
  </si>
  <si>
    <t>35</t>
  </si>
  <si>
    <t>463212121</t>
  </si>
  <si>
    <t>Rovnanina z lomového kamene upraveného s vyplněním spár těženým kamenivem</t>
  </si>
  <si>
    <t>-1594882614</t>
  </si>
  <si>
    <t>4*0,25 "vsakování -kameny přírodní placaté 40x30cm do štěrku</t>
  </si>
  <si>
    <t>36</t>
  </si>
  <si>
    <t>463212191</t>
  </si>
  <si>
    <t>Příplatek za vypracováni líce rovnaniny</t>
  </si>
  <si>
    <t>-1117293128</t>
  </si>
  <si>
    <t>Komunikace pozemní</t>
  </si>
  <si>
    <t>37</t>
  </si>
  <si>
    <t>564851111</t>
  </si>
  <si>
    <t>Podklad ze štěrkodrtě ŠD plochy přes 100 m2 tl 150 mm</t>
  </si>
  <si>
    <t>1303921915</t>
  </si>
  <si>
    <t>142+13+12 "skladba B</t>
  </si>
  <si>
    <t>38</t>
  </si>
  <si>
    <t>565165101</t>
  </si>
  <si>
    <t>Asfaltový beton vrstva podkladní ACP 16 (obalované kamenivo OKS) tl 80 mm š do 1,5 m</t>
  </si>
  <si>
    <t>1278323949</t>
  </si>
  <si>
    <t>42 "skladba A</t>
  </si>
  <si>
    <t>39</t>
  </si>
  <si>
    <t>565175103</t>
  </si>
  <si>
    <t>Asfaltový beton vrstva podkladní ACP 16 (obalované kamenivo OKS) tl 120 mm š do 1,5 m</t>
  </si>
  <si>
    <t>-1117747037</t>
  </si>
  <si>
    <t>40</t>
  </si>
  <si>
    <t>577144111</t>
  </si>
  <si>
    <t>Asfaltový beton vrstva obrusná ACO 11+ (ABS) tř. I tl 50 mm š do 3 m z nemodifikovaného asfaltu</t>
  </si>
  <si>
    <t>-632156737</t>
  </si>
  <si>
    <t>41</t>
  </si>
  <si>
    <t>596211122</t>
  </si>
  <si>
    <t>Kladení zámkové dlažby komunikací pro pěší ručně tl 60 mm skupiny B pl přes 100 do 300 m2</t>
  </si>
  <si>
    <t>-1095010822</t>
  </si>
  <si>
    <t>42</t>
  </si>
  <si>
    <t>59245018</t>
  </si>
  <si>
    <t>dlažba skladebná betonová 200x100mm tl 60mm přírodní</t>
  </si>
  <si>
    <t>-652556094</t>
  </si>
  <si>
    <t>142</t>
  </si>
  <si>
    <t>142*1,02 'Přepočtené koeficientem množství</t>
  </si>
  <si>
    <t>43</t>
  </si>
  <si>
    <t>59245008</t>
  </si>
  <si>
    <t>dlažba skladebná betonová 200x100mm tl 60mm barevná</t>
  </si>
  <si>
    <t>-1054488036</t>
  </si>
  <si>
    <t>12*1,02 'Přepočtené koeficientem množství</t>
  </si>
  <si>
    <t>44</t>
  </si>
  <si>
    <t>59245006</t>
  </si>
  <si>
    <t>dlažba pro nevidomé betonová 200x100mm tl 60mm barevná</t>
  </si>
  <si>
    <t>1370727625</t>
  </si>
  <si>
    <t>13*1,02 'Přepočtené koeficientem množství</t>
  </si>
  <si>
    <t>45</t>
  </si>
  <si>
    <t>599141111</t>
  </si>
  <si>
    <t>Vyplnění spár mezi silničními dílci živičnou zálivkou</t>
  </si>
  <si>
    <t>1544675363</t>
  </si>
  <si>
    <t>Vedení trubní dálková a přípojná</t>
  </si>
  <si>
    <t>46</t>
  </si>
  <si>
    <t>85050001R</t>
  </si>
  <si>
    <t>Dod+mtz uliční vpusť typová prefa s atyp mříží 300x500mm tř.zatížení D400</t>
  </si>
  <si>
    <t>1513346152</t>
  </si>
  <si>
    <t>47</t>
  </si>
  <si>
    <t>85050002R</t>
  </si>
  <si>
    <t>Dod+mtz revizní betonové šachty DN 1000 vč.poklopu DN 600</t>
  </si>
  <si>
    <t>291586882</t>
  </si>
  <si>
    <t>48</t>
  </si>
  <si>
    <t>871313121</t>
  </si>
  <si>
    <t>Montáž kanalizačního potrubí hladkého plnostěnného SN 8 z PVC-U DN 160</t>
  </si>
  <si>
    <t>985767403</t>
  </si>
  <si>
    <t>49</t>
  </si>
  <si>
    <t>28611164</t>
  </si>
  <si>
    <t>trubka kanalizační PVC-U plnostěnná jednovrstvá DN 160x1000mm SN8</t>
  </si>
  <si>
    <t>1795580485</t>
  </si>
  <si>
    <t>16*1,03 'Přepočtené koeficientem množství</t>
  </si>
  <si>
    <t>50</t>
  </si>
  <si>
    <t>871363121</t>
  </si>
  <si>
    <t>Montáž kanalizačního potrubí hladkého plnostěnného SN 8 z PVC-U DN 250</t>
  </si>
  <si>
    <t>1429887609</t>
  </si>
  <si>
    <t>51</t>
  </si>
  <si>
    <t>28611152</t>
  </si>
  <si>
    <t>trubka kanalizační PVC-U plnostěnná jednovrstvá DN 250x1000mm SN8</t>
  </si>
  <si>
    <t>379004009</t>
  </si>
  <si>
    <t>50*1,03 'Přepočtené koeficientem množství</t>
  </si>
  <si>
    <t>52</t>
  </si>
  <si>
    <t>892351111</t>
  </si>
  <si>
    <t>Tlaková zkouška vodou potrubí DN 150 nebo 200</t>
  </si>
  <si>
    <t>-256690654</t>
  </si>
  <si>
    <t>53</t>
  </si>
  <si>
    <t>892381111</t>
  </si>
  <si>
    <t>Tlaková zkouška vodou potrubí DN 250, DN 300 nebo 350</t>
  </si>
  <si>
    <t>-787806491</t>
  </si>
  <si>
    <t>54</t>
  </si>
  <si>
    <t>892372111</t>
  </si>
  <si>
    <t>Zabezpečení konců potrubí DN do 300 při tlakových zkouškách vodou</t>
  </si>
  <si>
    <t>1623824413</t>
  </si>
  <si>
    <t>Ostatní konstrukce a práce, bourání</t>
  </si>
  <si>
    <t>55</t>
  </si>
  <si>
    <t>90050001R</t>
  </si>
  <si>
    <t>Dod+mtz nový přístřešek autobusové zastávky -provedení dle PD</t>
  </si>
  <si>
    <t>Kč</t>
  </si>
  <si>
    <t>459271788</t>
  </si>
  <si>
    <t>56</t>
  </si>
  <si>
    <t>914111111</t>
  </si>
  <si>
    <t>Montáž svislé dopravní značky do velikosti 1 m2 objímkami na sloupek nebo konzolu</t>
  </si>
  <si>
    <t>1458850704</t>
  </si>
  <si>
    <t>57</t>
  </si>
  <si>
    <t>40445645</t>
  </si>
  <si>
    <t>informativní značky jiné IJ4b 500mm</t>
  </si>
  <si>
    <t>-953030904</t>
  </si>
  <si>
    <t>58</t>
  </si>
  <si>
    <t>914511111</t>
  </si>
  <si>
    <t>Montáž sloupku dopravních značek délky do 3,5 m s betonovým základem</t>
  </si>
  <si>
    <t>-1961494996</t>
  </si>
  <si>
    <t>59</t>
  </si>
  <si>
    <t>40445225</t>
  </si>
  <si>
    <t>sloupek pro dopravní značku Zn D 60mm v 3,5m</t>
  </si>
  <si>
    <t>-1018040539</t>
  </si>
  <si>
    <t>60</t>
  </si>
  <si>
    <t>915211111</t>
  </si>
  <si>
    <t>Vodorovné dopravní značení dělící čáry souvislé š 125 mm bílý plast</t>
  </si>
  <si>
    <t>-1502568509</t>
  </si>
  <si>
    <t>59 " V1 středová čára</t>
  </si>
  <si>
    <t xml:space="preserve">59*2 "V11 </t>
  </si>
  <si>
    <t>61</t>
  </si>
  <si>
    <t>915221111</t>
  </si>
  <si>
    <t>Vodorovné dopravní značení vodící čáry souvislé š 250 mm bílý plast</t>
  </si>
  <si>
    <t>-449027375</t>
  </si>
  <si>
    <t>39,2 "V4 vodící proužky</t>
  </si>
  <si>
    <t>62</t>
  </si>
  <si>
    <t>91525001R</t>
  </si>
  <si>
    <t>Vodorovné dopravní značení "nápis BUS" -bílý plast vč.předznačení</t>
  </si>
  <si>
    <t>ks</t>
  </si>
  <si>
    <t>-2067771118</t>
  </si>
  <si>
    <t>63</t>
  </si>
  <si>
    <t>915611111</t>
  </si>
  <si>
    <t>Předznačení vodorovného liniového značení</t>
  </si>
  <si>
    <t>-1847023533</t>
  </si>
  <si>
    <t>39,2+117</t>
  </si>
  <si>
    <t>64</t>
  </si>
  <si>
    <t>916131113</t>
  </si>
  <si>
    <t>Osazení silničního obrubníku betonového ležatého s boční opěrou do lože z betonu prostého</t>
  </si>
  <si>
    <t>-1081042597</t>
  </si>
  <si>
    <t>24+4*2</t>
  </si>
  <si>
    <t>65</t>
  </si>
  <si>
    <t>5921708R</t>
  </si>
  <si>
    <t xml:space="preserve">obrubník betonový bezbarierový pro autobusové zastávky 400/370mm (Kasselský) </t>
  </si>
  <si>
    <t>-2030652016</t>
  </si>
  <si>
    <t>66</t>
  </si>
  <si>
    <t>5921709R</t>
  </si>
  <si>
    <t>obrubník betonový bezbarierový pro autobusové zastávky(Kasselský) -přechodový 1,2 -levý/pravý</t>
  </si>
  <si>
    <t>-441146030</t>
  </si>
  <si>
    <t>2*4</t>
  </si>
  <si>
    <t>67</t>
  </si>
  <si>
    <t>916131213</t>
  </si>
  <si>
    <t>Osazení silničního obrubníku betonového stojatého s boční opěrou do lože z betonu prostého</t>
  </si>
  <si>
    <t>-435240263</t>
  </si>
  <si>
    <t>29+4+14+2,5</t>
  </si>
  <si>
    <t>68</t>
  </si>
  <si>
    <t>59217031</t>
  </si>
  <si>
    <t>obrubník silniční betonový 1000x150x250mm</t>
  </si>
  <si>
    <t>-447163493</t>
  </si>
  <si>
    <t>29*1,02 'Přepočtené koeficientem množství</t>
  </si>
  <si>
    <t>69</t>
  </si>
  <si>
    <t>59217029</t>
  </si>
  <si>
    <t>obrubník silniční betonový nájezdový 1000x150x150mm</t>
  </si>
  <si>
    <t>1762891049</t>
  </si>
  <si>
    <t>14*1,02 'Přepočtené koeficientem množství</t>
  </si>
  <si>
    <t>70</t>
  </si>
  <si>
    <t>59217030</t>
  </si>
  <si>
    <t>obrubník silniční betonový přechodový 1000x150x150-250mm</t>
  </si>
  <si>
    <t>947759932</t>
  </si>
  <si>
    <t>4*1,02 'Přepočtené koeficientem množství</t>
  </si>
  <si>
    <t>71</t>
  </si>
  <si>
    <t>5921707R</t>
  </si>
  <si>
    <t>obrubník silniční obloukový betonový nájezdový  R 0,5-2m 150x250mm</t>
  </si>
  <si>
    <t>36360051</t>
  </si>
  <si>
    <t>2,5</t>
  </si>
  <si>
    <t>2,5*1,02 'Přepočtené koeficientem množství</t>
  </si>
  <si>
    <t>72</t>
  </si>
  <si>
    <t>916231213</t>
  </si>
  <si>
    <t>Osazení chodníkového obrubníku betonového stojatého s boční opěrou do lože z betonu prostého</t>
  </si>
  <si>
    <t>1350463965</t>
  </si>
  <si>
    <t>3,2+86</t>
  </si>
  <si>
    <t>73</t>
  </si>
  <si>
    <t>59217016</t>
  </si>
  <si>
    <t>obrubník betonový chodníkový 1000x80x250mm</t>
  </si>
  <si>
    <t>-1409021932</t>
  </si>
  <si>
    <t>86</t>
  </si>
  <si>
    <t>86*1,02 'Přepočtené koeficientem množství</t>
  </si>
  <si>
    <t>74</t>
  </si>
  <si>
    <t>59217048</t>
  </si>
  <si>
    <t>obrubník obloukový betonový R 0,5-1m 80x250 přírodní</t>
  </si>
  <si>
    <t>1594396282</t>
  </si>
  <si>
    <t>3,2</t>
  </si>
  <si>
    <t>3,2*1,02 'Přepočtené koeficientem množství</t>
  </si>
  <si>
    <t>75</t>
  </si>
  <si>
    <t>919721102</t>
  </si>
  <si>
    <t>Geomříž pro stabilizaci podkladu tkaná z polyesteru podélná pevnost v tahu přes 50 do 80 kN/m</t>
  </si>
  <si>
    <t>2029866488</t>
  </si>
  <si>
    <t>76</t>
  </si>
  <si>
    <t>919735112</t>
  </si>
  <si>
    <t>Řezání stávajícího živičného krytu hl přes 50 do 100 mm</t>
  </si>
  <si>
    <t>-2077890836</t>
  </si>
  <si>
    <t>77</t>
  </si>
  <si>
    <t>93550001R</t>
  </si>
  <si>
    <t xml:space="preserve">Dod+mtz štěrbinový žlab 300x300mm betonový tř.zatížení D400, ukončení odtokovým dílem, zaústění do RŠ </t>
  </si>
  <si>
    <t>-2024765153</t>
  </si>
  <si>
    <t>78</t>
  </si>
  <si>
    <t>953961113</t>
  </si>
  <si>
    <t>Kotva chemickým tmelem M 12 hl 110 mm do betonu, ŽB nebo kamene s vyvrtáním otvoru</t>
  </si>
  <si>
    <t>-1432525310</t>
  </si>
  <si>
    <t>4*2 "lavička v přístřešku</t>
  </si>
  <si>
    <t>79</t>
  </si>
  <si>
    <t>953961114</t>
  </si>
  <si>
    <t>Kotva chemickým tmelem M 16 hl 125 mm do betonu, ŽB nebo kamene s vyvrtáním otvoru</t>
  </si>
  <si>
    <t>-262252621</t>
  </si>
  <si>
    <t>16*2 "přístřešek</t>
  </si>
  <si>
    <t>997</t>
  </si>
  <si>
    <t>Doprava suti a vybouraných hmot</t>
  </si>
  <si>
    <t>80</t>
  </si>
  <si>
    <t>997221551</t>
  </si>
  <si>
    <t>Vodorovná doprava suti ze sypkých materiálů do 1 km</t>
  </si>
  <si>
    <t>749132842</t>
  </si>
  <si>
    <t>81</t>
  </si>
  <si>
    <t>997221559</t>
  </si>
  <si>
    <t>Příplatek ZKD 1 km u vodorovné dopravy suti ze sypkých materiálů</t>
  </si>
  <si>
    <t>1300324270</t>
  </si>
  <si>
    <t>22,33*24 "celkem do 25km</t>
  </si>
  <si>
    <t>82</t>
  </si>
  <si>
    <t>997221561</t>
  </si>
  <si>
    <t>Vodorovná doprava suti z kusových materiálů do 1 km</t>
  </si>
  <si>
    <t>772260625</t>
  </si>
  <si>
    <t>83</t>
  </si>
  <si>
    <t>997221569</t>
  </si>
  <si>
    <t>Příplatek ZKD 1 km u vodorovné dopravy suti z kusových materiálů</t>
  </si>
  <si>
    <t>1082890912</t>
  </si>
  <si>
    <t>16,94*24 "celkem do 25km</t>
  </si>
  <si>
    <t>84</t>
  </si>
  <si>
    <t>997221611</t>
  </si>
  <si>
    <t>Nakládání suti na dopravní prostředky pro vodorovnou dopravu</t>
  </si>
  <si>
    <t>-1566685455</t>
  </si>
  <si>
    <t>85</t>
  </si>
  <si>
    <t>997221873</t>
  </si>
  <si>
    <t>Poplatek za uložení na recyklační skládce (skládkovné) stavebního odpadu zeminy a kamení zatříděného do Katalogu odpadů pod kódem 17 05 04</t>
  </si>
  <si>
    <t>1390892335</t>
  </si>
  <si>
    <t>997221875</t>
  </si>
  <si>
    <t>Poplatek za uložení na recyklační skládce (skládkovné) stavebního odpadu asfaltového bez obsahu dehtu zatříděného do Katalogu odpadů pod kódem 17 03 02</t>
  </si>
  <si>
    <t>2134208101</t>
  </si>
  <si>
    <t>998</t>
  </si>
  <si>
    <t>Přesun hmot</t>
  </si>
  <si>
    <t>87</t>
  </si>
  <si>
    <t>998223011</t>
  </si>
  <si>
    <t>Přesun hmot pro pozemní komunikace s krytem dlážděným</t>
  </si>
  <si>
    <t>-978351116</t>
  </si>
  <si>
    <t xml:space="preserve">02 - Veřejné osvětlení </t>
  </si>
  <si>
    <t>D1 - Dodávky a zařízení</t>
  </si>
  <si>
    <t>D2 - Elektromontážní materiál</t>
  </si>
  <si>
    <t xml:space="preserve">D3 - Materiál zemní a stavební </t>
  </si>
  <si>
    <t>D4 - Elektromontáže</t>
  </si>
  <si>
    <t>D5 - Zemní práce</t>
  </si>
  <si>
    <t>D1</t>
  </si>
  <si>
    <t>Dodávky a zařízení</t>
  </si>
  <si>
    <t>000721101</t>
  </si>
  <si>
    <t>Kabelová skříň na sloup,1xsada pojistek do 160A</t>
  </si>
  <si>
    <t>-2124263520</t>
  </si>
  <si>
    <t>000560108</t>
  </si>
  <si>
    <t>Stožár ocel.bezpatic.žárZn 133/89/76mm,jmen.výška 6m</t>
  </si>
  <si>
    <t>1135787542</t>
  </si>
  <si>
    <t>000560210</t>
  </si>
  <si>
    <t>Stožár ocel.bezpatic.žárZn,133/108/89mm,jmen.výška 6,2m</t>
  </si>
  <si>
    <t>-672900841</t>
  </si>
  <si>
    <t>000574361</t>
  </si>
  <si>
    <t>výložník osvětlovací obloukový žárZn</t>
  </si>
  <si>
    <t>-465510413</t>
  </si>
  <si>
    <t>000530411</t>
  </si>
  <si>
    <t>Svítidlo 40LED/61W/500mA/2700K</t>
  </si>
  <si>
    <t>-307993284</t>
  </si>
  <si>
    <t>000530411.1</t>
  </si>
  <si>
    <t>Svítidlo 40LED/49W/7926lm/4000K/400mA</t>
  </si>
  <si>
    <t>-1378831150</t>
  </si>
  <si>
    <t>901</t>
  </si>
  <si>
    <t xml:space="preserve">Doprava dodávek </t>
  </si>
  <si>
    <t>1735195582</t>
  </si>
  <si>
    <t>902</t>
  </si>
  <si>
    <t>Přesun dodávek</t>
  </si>
  <si>
    <t>-505711980</t>
  </si>
  <si>
    <t>D2</t>
  </si>
  <si>
    <t>Elektromontážní materiál</t>
  </si>
  <si>
    <t>000431062</t>
  </si>
  <si>
    <t>pojistková patrona PNA000 16AgG</t>
  </si>
  <si>
    <t>-1779434740</t>
  </si>
  <si>
    <t>000684440</t>
  </si>
  <si>
    <t>Sada pro upínání-páska nerez 9,5mm+spony,středně těžké</t>
  </si>
  <si>
    <t>bal</t>
  </si>
  <si>
    <t>-782317908</t>
  </si>
  <si>
    <t>000900001</t>
  </si>
  <si>
    <t>Kabelová ochrana 2,5m na beton.sloup</t>
  </si>
  <si>
    <t>-786478875</t>
  </si>
  <si>
    <t>11.124.88</t>
  </si>
  <si>
    <t>Svorka polopropichovací AES/AYKY 16mm2</t>
  </si>
  <si>
    <t>KS</t>
  </si>
  <si>
    <t>-1799603963</t>
  </si>
  <si>
    <t>000152210</t>
  </si>
  <si>
    <t>kabel 1kV AYKY 4x16</t>
  </si>
  <si>
    <t>1101714413</t>
  </si>
  <si>
    <t>000101210</t>
  </si>
  <si>
    <t>kabel CYKY-J 4x16</t>
  </si>
  <si>
    <t>2093030206</t>
  </si>
  <si>
    <t>000101105</t>
  </si>
  <si>
    <t>kabel CYKY-J 3x1,5</t>
  </si>
  <si>
    <t>819963384</t>
  </si>
  <si>
    <t>10.153.30</t>
  </si>
  <si>
    <t>Trubka HDPE pr.50mm</t>
  </si>
  <si>
    <t>1429854557</t>
  </si>
  <si>
    <t>000579207</t>
  </si>
  <si>
    <t>stožárová výzbroj SV 9.16.4 odbočná/TNC</t>
  </si>
  <si>
    <t>1093468667</t>
  </si>
  <si>
    <t>036999769</t>
  </si>
  <si>
    <t>Pojistka E14/6A</t>
  </si>
  <si>
    <t>-1581039638</t>
  </si>
  <si>
    <t>040999850</t>
  </si>
  <si>
    <t>Plastová ochranná manžeta stožáru pr.133mm</t>
  </si>
  <si>
    <t>-876909124</t>
  </si>
  <si>
    <t>000295772</t>
  </si>
  <si>
    <t>svorka připojovací SP 1šroub nerez</t>
  </si>
  <si>
    <t>-2115089235</t>
  </si>
  <si>
    <t>000295011</t>
  </si>
  <si>
    <t>vedení FeZn pr.10mm(0,63kg/m)</t>
  </si>
  <si>
    <t>1497015648</t>
  </si>
  <si>
    <t>000295073</t>
  </si>
  <si>
    <t>Svorka zem vodič Rd10/10</t>
  </si>
  <si>
    <t>383369223</t>
  </si>
  <si>
    <t>903</t>
  </si>
  <si>
    <t xml:space="preserve">Prořez </t>
  </si>
  <si>
    <t>-1357069915</t>
  </si>
  <si>
    <t>904</t>
  </si>
  <si>
    <t>Podružný materiál</t>
  </si>
  <si>
    <t>1586646387</t>
  </si>
  <si>
    <t>D3</t>
  </si>
  <si>
    <t xml:space="preserve">Materiál zemní a stavební </t>
  </si>
  <si>
    <t>000046221</t>
  </si>
  <si>
    <t>asfalt 80</t>
  </si>
  <si>
    <t>-725426866</t>
  </si>
  <si>
    <t>000046134</t>
  </si>
  <si>
    <t>beton B13,5</t>
  </si>
  <si>
    <t>-979583282</t>
  </si>
  <si>
    <t>000046453</t>
  </si>
  <si>
    <t>stožárové pouzdro plast SP315/1000</t>
  </si>
  <si>
    <t>-837936063</t>
  </si>
  <si>
    <t>1664184520</t>
  </si>
  <si>
    <t>000046456</t>
  </si>
  <si>
    <t>stožárové pouzdro plast SP315/1500</t>
  </si>
  <si>
    <t>1416752661</t>
  </si>
  <si>
    <t>000046383</t>
  </si>
  <si>
    <t>výstražná fólie šířka 0,34m</t>
  </si>
  <si>
    <t>326050269</t>
  </si>
  <si>
    <t>000046133</t>
  </si>
  <si>
    <t>beton B10</t>
  </si>
  <si>
    <t>1403811427</t>
  </si>
  <si>
    <t>000046325</t>
  </si>
  <si>
    <t>roura PVC pr.110x3,2mm</t>
  </si>
  <si>
    <t>-817693165</t>
  </si>
  <si>
    <t>-557279142</t>
  </si>
  <si>
    <t>000046412</t>
  </si>
  <si>
    <t>roura PE pr.110mm</t>
  </si>
  <si>
    <t>1827437946</t>
  </si>
  <si>
    <t>D4</t>
  </si>
  <si>
    <t>Elektromontáže</t>
  </si>
  <si>
    <t>210010123</t>
  </si>
  <si>
    <t>trubka plast volně uložená do pr.50mm</t>
  </si>
  <si>
    <t>-386160179</t>
  </si>
  <si>
    <t>210120103</t>
  </si>
  <si>
    <t>patrona nožové pojistky do 630A</t>
  </si>
  <si>
    <t>-403427460</t>
  </si>
  <si>
    <t>-1762047952</t>
  </si>
  <si>
    <t>210191511</t>
  </si>
  <si>
    <t>kabelová skříň plast SPP0-SPP9 /osazení bez ukonč.</t>
  </si>
  <si>
    <t>-1452777648</t>
  </si>
  <si>
    <t>210202103</t>
  </si>
  <si>
    <t>svítidlo LED venkovní na výložník</t>
  </si>
  <si>
    <t>1043644559</t>
  </si>
  <si>
    <t>383244169</t>
  </si>
  <si>
    <t>210204011</t>
  </si>
  <si>
    <t>stožár osvětlovací ocelový do 12m</t>
  </si>
  <si>
    <t>1492055192</t>
  </si>
  <si>
    <t>2073099903</t>
  </si>
  <si>
    <t>210204103</t>
  </si>
  <si>
    <t>výložník na stožár 1-ramenný do 35kg</t>
  </si>
  <si>
    <t>661279209</t>
  </si>
  <si>
    <t>210204201</t>
  </si>
  <si>
    <t>elektrovýzbroj stožárů pro 1 okruh</t>
  </si>
  <si>
    <t>-759348278</t>
  </si>
  <si>
    <t>210220022</t>
  </si>
  <si>
    <t>uzemňov.vedení v zemi úplná mtž FeZn pr.8-10mm</t>
  </si>
  <si>
    <t>-1470966598</t>
  </si>
  <si>
    <t>210220301</t>
  </si>
  <si>
    <t>svorka hromosvodová do 2 šroubů</t>
  </si>
  <si>
    <t>1084847958</t>
  </si>
  <si>
    <t>893471244</t>
  </si>
  <si>
    <t>210220441</t>
  </si>
  <si>
    <t>ochrana zemní svorky asfaltovým nátěrem</t>
  </si>
  <si>
    <t>-1961190152</t>
  </si>
  <si>
    <t>210260241</t>
  </si>
  <si>
    <t>svorka proudová prorážecí kabelu AES do 50mm2</t>
  </si>
  <si>
    <t>594398837</t>
  </si>
  <si>
    <t>210810008</t>
  </si>
  <si>
    <t>kabel(-CYKY) volně uložený do 3x6/4x4/7x2,5</t>
  </si>
  <si>
    <t>-1850048931</t>
  </si>
  <si>
    <t>210810081</t>
  </si>
  <si>
    <t>kabel Cu(-1kV CYKY) volně uložený do 3x35/4x25</t>
  </si>
  <si>
    <t>-28147515</t>
  </si>
  <si>
    <t>210901045</t>
  </si>
  <si>
    <t>kabel Al(-AYKY) pevně uložený do 4x16/5x10/7x6</t>
  </si>
  <si>
    <t>-1037601307</t>
  </si>
  <si>
    <t>210990001</t>
  </si>
  <si>
    <t>montáž kabelové ochrany na betonový sloup</t>
  </si>
  <si>
    <t>935459068</t>
  </si>
  <si>
    <t>905</t>
  </si>
  <si>
    <t>PPV pro elektromontáže</t>
  </si>
  <si>
    <t>-1259422408</t>
  </si>
  <si>
    <t>907</t>
  </si>
  <si>
    <t>Recyklace</t>
  </si>
  <si>
    <t>-1508958786</t>
  </si>
  <si>
    <t>908</t>
  </si>
  <si>
    <t>Revize</t>
  </si>
  <si>
    <t>1722864139</t>
  </si>
  <si>
    <t>D5</t>
  </si>
  <si>
    <t>460030071</t>
  </si>
  <si>
    <t>bourání živičných povrchů 3-5cm</t>
  </si>
  <si>
    <t>-1808821272</t>
  </si>
  <si>
    <t>460030082</t>
  </si>
  <si>
    <t>řezání spáry v betonu do 10cm</t>
  </si>
  <si>
    <t>302801306</t>
  </si>
  <si>
    <t>460050603</t>
  </si>
  <si>
    <t>výkop jámy ruční třída zeminy 3/ko1.0</t>
  </si>
  <si>
    <t>980204529</t>
  </si>
  <si>
    <t>460050703</t>
  </si>
  <si>
    <t>výkop jámy do 2m3 pro stožár VO ruční tz.3/ko1.0</t>
  </si>
  <si>
    <t>402965710</t>
  </si>
  <si>
    <t>242424730</t>
  </si>
  <si>
    <t>460080103</t>
  </si>
  <si>
    <t>bourání betonu tl.10cm</t>
  </si>
  <si>
    <t>-1360798582</t>
  </si>
  <si>
    <t>460100003</t>
  </si>
  <si>
    <t>pouzdrový základ VO mimo trasu kabelu pr.0,3/1,5m</t>
  </si>
  <si>
    <t>1163626490</t>
  </si>
  <si>
    <t>1819773421</t>
  </si>
  <si>
    <t>460120003</t>
  </si>
  <si>
    <t>zához jámy třída zeminy 3</t>
  </si>
  <si>
    <t>-484489177</t>
  </si>
  <si>
    <t>460200163</t>
  </si>
  <si>
    <t>výkop kabel.rýhy šířka 35/hloubka 80cm tz.3/ko1.0</t>
  </si>
  <si>
    <t>-1764638378</t>
  </si>
  <si>
    <t>460200303</t>
  </si>
  <si>
    <t>výkop kabel.rýhy šířka 50/hloubka 120cm tz.3/ko1.0</t>
  </si>
  <si>
    <t>571096960</t>
  </si>
  <si>
    <t>460300223</t>
  </si>
  <si>
    <t>protlačování do pr.110mm/PE chránička tz.3/ko1.0</t>
  </si>
  <si>
    <t>-1043062443</t>
  </si>
  <si>
    <t>460300249</t>
  </si>
  <si>
    <t>doprava protlačovacího zařízení</t>
  </si>
  <si>
    <t>km</t>
  </si>
  <si>
    <t>-1282330455</t>
  </si>
  <si>
    <t>460490012</t>
  </si>
  <si>
    <t>výstražná fólie šířka nad 30cm</t>
  </si>
  <si>
    <t>-242946644</t>
  </si>
  <si>
    <t>1453469446</t>
  </si>
  <si>
    <t>460510021</t>
  </si>
  <si>
    <t>kabelový prostup z roury plast pr.110mm</t>
  </si>
  <si>
    <t>8556038</t>
  </si>
  <si>
    <t>460560163</t>
  </si>
  <si>
    <t>zához kabelové rýhy šířka 35/hloubka 80cm tz.3</t>
  </si>
  <si>
    <t>-1750487203</t>
  </si>
  <si>
    <t>460560303</t>
  </si>
  <si>
    <t>zához kabelové rýhy šířka 50/hloubka 120cm tz.3</t>
  </si>
  <si>
    <t>1520477411</t>
  </si>
  <si>
    <t>460600001</t>
  </si>
  <si>
    <t>odvoz zeminy do 10km vč.poplatku za skládku</t>
  </si>
  <si>
    <t>296423114</t>
  </si>
  <si>
    <t>848159686</t>
  </si>
  <si>
    <t>-1644865283</t>
  </si>
  <si>
    <t>-1446857216</t>
  </si>
  <si>
    <t>460620013</t>
  </si>
  <si>
    <t>provizorní úprava terénu třída zeminy 3</t>
  </si>
  <si>
    <t>1999451721</t>
  </si>
  <si>
    <t>460650017</t>
  </si>
  <si>
    <t>podklad a obetonování chrániček</t>
  </si>
  <si>
    <t>-1340958569</t>
  </si>
  <si>
    <t>460650022</t>
  </si>
  <si>
    <t>betonová vozovka vrstva 10cm vč.materiálu</t>
  </si>
  <si>
    <t>1965951428</t>
  </si>
  <si>
    <t>460650046</t>
  </si>
  <si>
    <t>litý asfalt tl.4cm vč.materiálu</t>
  </si>
  <si>
    <t>-504184924</t>
  </si>
  <si>
    <t>906</t>
  </si>
  <si>
    <t>PPV pro zemní práce</t>
  </si>
  <si>
    <t>-1176593090</t>
  </si>
  <si>
    <t>03 - Vedlejší rozpočtové náklady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</si>
  <si>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</si>
  <si>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</si>
  <si>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</si>
  <si>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</si>
  <si>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</si>
  <si>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</si>
  <si>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zeměměřičské a projektové práce</t>
  </si>
  <si>
    <t>012203000</t>
  </si>
  <si>
    <t>Vytyčení sítí</t>
  </si>
  <si>
    <t>1024</t>
  </si>
  <si>
    <t>-1136454446</t>
  </si>
  <si>
    <t>012303000</t>
  </si>
  <si>
    <t>Geodetické práce při provádění stavby</t>
  </si>
  <si>
    <t>-1667247835</t>
  </si>
  <si>
    <t>012403000</t>
  </si>
  <si>
    <t xml:space="preserve">Geodetické práce po výstavbě vč. geometrického plánu skutečného provedení stavby, rozdělení pozemků a pro věcná břemena </t>
  </si>
  <si>
    <t>496545887</t>
  </si>
  <si>
    <t>013254000</t>
  </si>
  <si>
    <t>Dokumentace skutečného provedení stavby (DSPS)</t>
  </si>
  <si>
    <t>-1075764341</t>
  </si>
  <si>
    <t>VRN3</t>
  </si>
  <si>
    <t>Zařízení staveniště</t>
  </si>
  <si>
    <t>030001000</t>
  </si>
  <si>
    <t>188935652</t>
  </si>
  <si>
    <t>033002000</t>
  </si>
  <si>
    <t>Energie pro zařízení staveniště</t>
  </si>
  <si>
    <t>592690758</t>
  </si>
  <si>
    <t>034303000</t>
  </si>
  <si>
    <t>Přechodné dopravní značení vč.zajištění povolení</t>
  </si>
  <si>
    <t>1228156520</t>
  </si>
  <si>
    <t>VRN4</t>
  </si>
  <si>
    <t>Inženýrská činnost</t>
  </si>
  <si>
    <t>041403000</t>
  </si>
  <si>
    <t>Bezpečnost a ochrana zdraví při práci na staveništi</t>
  </si>
  <si>
    <t>-1808112835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</si>
</sst>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78740</xdr:colOff>
      <xdr:row>3</xdr:row>
      <xdr:rowOff>0</xdr:rowOff>
    </xdr:from>
    <xdr:to>
      <xdr:col>40</xdr:col>
      <xdr:colOff>362585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222250</xdr:colOff>
      <xdr:row>81</xdr:row>
      <xdr:rowOff>0</xdr:rowOff>
    </xdr:from>
    <xdr:to>
      <xdr:col>41</xdr:col>
      <xdr:colOff>182245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75590" cy="27559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365760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365760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365760</xdr:colOff>
      <xdr:row>111</xdr:row>
      <xdr:rowOff>0</xdr:rowOff>
    </xdr:from>
    <xdr:to>
      <xdr:col>9</xdr:col>
      <xdr:colOff>1215390</xdr:colOff>
      <xdr:row>115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75590" cy="27559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365760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365760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365760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75590" cy="27559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365760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365760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365760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75590" cy="27559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7.83203125" customWidth="1"/>
    <col min="2" max="2" width="1.5" customWidth="1"/>
    <col min="3" max="3" width="4" customWidth="1"/>
    <col min="4" max="33" width="2.5" customWidth="1"/>
    <col min="34" max="34" width="3.1640625" customWidth="1"/>
    <col min="35" max="35" width="33.1640625" customWidth="1"/>
    <col min="36" max="37" width="2.33203125" customWidth="1"/>
    <col min="38" max="38" width="7.83203125" customWidth="1"/>
    <col min="39" max="39" width="3.1640625" customWidth="1"/>
    <col min="40" max="40" width="12.5" customWidth="1"/>
    <col min="41" max="41" width="7" customWidth="1"/>
    <col min="42" max="42" width="4" customWidth="1"/>
    <col min="43" max="43" width="14.83203125" hidden="1" customWidth="1"/>
    <col min="44" max="44" width="12.83203125" customWidth="1"/>
    <col min="45" max="47" width="24.5" hidden="1" customWidth="1"/>
    <col min="48" max="49" width="20.5" hidden="1" customWidth="1"/>
    <col min="50" max="51" width="23.5" hidden="1" customWidth="1"/>
    <col min="52" max="52" width="20.5" hidden="1" customWidth="1"/>
    <col min="53" max="53" width="18.1640625" hidden="1" customWidth="1"/>
    <col min="54" max="54" width="23.5" hidden="1" customWidth="1"/>
    <col min="55" max="55" width="20.5" hidden="1" customWidth="1"/>
    <col min="56" max="56" width="18.1640625" hidden="1" customWidth="1"/>
    <col min="57" max="57" width="62.83203125" customWidth="1"/>
    <col min="71" max="91" width="9.16406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15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0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R5" s="18"/>
      <c r="BE5" s="177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182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R6" s="18"/>
      <c r="BE6" s="178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8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8"/>
      <c r="BS8" s="15" t="s">
        <v>6</v>
      </c>
    </row>
    <row r="9" spans="1:74" ht="14.45" customHeight="1">
      <c r="B9" s="18"/>
      <c r="AR9" s="18"/>
      <c r="BE9" s="178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8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1</v>
      </c>
      <c r="AR11" s="18"/>
      <c r="BE11" s="178"/>
      <c r="BS11" s="15" t="s">
        <v>6</v>
      </c>
    </row>
    <row r="12" spans="1:74" ht="6.95" customHeight="1">
      <c r="B12" s="18"/>
      <c r="AR12" s="18"/>
      <c r="BE12" s="178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78"/>
      <c r="BS13" s="15" t="s">
        <v>6</v>
      </c>
    </row>
    <row r="14" spans="1:74" ht="12.75">
      <c r="B14" s="18"/>
      <c r="E14" s="183" t="s">
        <v>29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5" t="s">
        <v>27</v>
      </c>
      <c r="AN14" s="27" t="s">
        <v>29</v>
      </c>
      <c r="AR14" s="18"/>
      <c r="BE14" s="178"/>
      <c r="BS14" s="15" t="s">
        <v>6</v>
      </c>
    </row>
    <row r="15" spans="1:74" ht="6.95" customHeight="1">
      <c r="B15" s="18"/>
      <c r="AR15" s="18"/>
      <c r="BE15" s="178"/>
      <c r="BS15" s="15" t="s">
        <v>3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178"/>
      <c r="BS16" s="15" t="s">
        <v>3</v>
      </c>
    </row>
    <row r="17" spans="2:71" ht="18.399999999999999" customHeight="1">
      <c r="B17" s="18"/>
      <c r="E17" s="23" t="s">
        <v>31</v>
      </c>
      <c r="AK17" s="25" t="s">
        <v>27</v>
      </c>
      <c r="AN17" s="23" t="s">
        <v>1</v>
      </c>
      <c r="AR17" s="18"/>
      <c r="BE17" s="178"/>
      <c r="BS17" s="15" t="s">
        <v>32</v>
      </c>
    </row>
    <row r="18" spans="2:71" ht="6.95" customHeight="1">
      <c r="B18" s="18"/>
      <c r="AR18" s="18"/>
      <c r="BE18" s="178"/>
      <c r="BS18" s="15" t="s">
        <v>6</v>
      </c>
    </row>
    <row r="19" spans="2:71" ht="12" customHeight="1">
      <c r="B19" s="18"/>
      <c r="D19" s="25" t="s">
        <v>33</v>
      </c>
      <c r="AK19" s="25" t="s">
        <v>25</v>
      </c>
      <c r="AN19" s="23" t="s">
        <v>1</v>
      </c>
      <c r="AR19" s="18"/>
      <c r="BE19" s="178"/>
      <c r="BS19" s="15" t="s">
        <v>6</v>
      </c>
    </row>
    <row r="20" spans="2:71" ht="18.399999999999999" customHeight="1">
      <c r="B20" s="18"/>
      <c r="E20" s="23" t="s">
        <v>34</v>
      </c>
      <c r="AK20" s="25" t="s">
        <v>27</v>
      </c>
      <c r="AN20" s="23" t="s">
        <v>1</v>
      </c>
      <c r="AR20" s="18"/>
      <c r="BE20" s="178"/>
      <c r="BS20" s="15" t="s">
        <v>32</v>
      </c>
    </row>
    <row r="21" spans="2:71" ht="6.95" customHeight="1">
      <c r="B21" s="18"/>
      <c r="AR21" s="18"/>
      <c r="BE21" s="178"/>
    </row>
    <row r="22" spans="2:71" ht="12" customHeight="1">
      <c r="B22" s="18"/>
      <c r="D22" s="25" t="s">
        <v>35</v>
      </c>
      <c r="AR22" s="18"/>
      <c r="BE22" s="178"/>
    </row>
    <row r="23" spans="2:71" ht="16.350000000000001" customHeight="1">
      <c r="B23" s="18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8"/>
      <c r="BE23" s="178"/>
    </row>
    <row r="24" spans="2:71" ht="6.95" customHeight="1">
      <c r="B24" s="18"/>
      <c r="AR24" s="18"/>
      <c r="BE24" s="178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8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6">
        <f>ROUND(AG94,2)</f>
        <v>0</v>
      </c>
      <c r="AL26" s="187"/>
      <c r="AM26" s="187"/>
      <c r="AN26" s="187"/>
      <c r="AO26" s="187"/>
      <c r="AR26" s="30"/>
      <c r="BE26" s="178"/>
    </row>
    <row r="27" spans="2:71" s="1" customFormat="1" ht="6.95" customHeight="1">
      <c r="B27" s="30"/>
      <c r="AR27" s="30"/>
      <c r="BE27" s="178"/>
    </row>
    <row r="28" spans="2:71" s="1" customFormat="1" ht="12.75">
      <c r="B28" s="30"/>
      <c r="L28" s="188" t="s">
        <v>37</v>
      </c>
      <c r="M28" s="188"/>
      <c r="N28" s="188"/>
      <c r="O28" s="188"/>
      <c r="P28" s="188"/>
      <c r="W28" s="188" t="s">
        <v>38</v>
      </c>
      <c r="X28" s="188"/>
      <c r="Y28" s="188"/>
      <c r="Z28" s="188"/>
      <c r="AA28" s="188"/>
      <c r="AB28" s="188"/>
      <c r="AC28" s="188"/>
      <c r="AD28" s="188"/>
      <c r="AE28" s="188"/>
      <c r="AK28" s="188" t="s">
        <v>39</v>
      </c>
      <c r="AL28" s="188"/>
      <c r="AM28" s="188"/>
      <c r="AN28" s="188"/>
      <c r="AO28" s="188"/>
      <c r="AR28" s="30"/>
      <c r="BE28" s="178"/>
    </row>
    <row r="29" spans="2:71" s="2" customFormat="1" ht="14.45" customHeight="1">
      <c r="B29" s="34"/>
      <c r="D29" s="25" t="s">
        <v>40</v>
      </c>
      <c r="F29" s="25" t="s">
        <v>41</v>
      </c>
      <c r="L29" s="191">
        <v>0.21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34"/>
      <c r="BE29" s="179"/>
    </row>
    <row r="30" spans="2:71" s="2" customFormat="1" ht="14.45" customHeight="1">
      <c r="B30" s="34"/>
      <c r="F30" s="25" t="s">
        <v>42</v>
      </c>
      <c r="L30" s="191">
        <v>0.12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34"/>
      <c r="BE30" s="179"/>
    </row>
    <row r="31" spans="2:71" s="2" customFormat="1" ht="14.45" hidden="1" customHeight="1">
      <c r="B31" s="34"/>
      <c r="F31" s="25" t="s">
        <v>43</v>
      </c>
      <c r="L31" s="191">
        <v>0.21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4"/>
      <c r="BE31" s="179"/>
    </row>
    <row r="32" spans="2:71" s="2" customFormat="1" ht="14.45" hidden="1" customHeight="1">
      <c r="B32" s="34"/>
      <c r="F32" s="25" t="s">
        <v>44</v>
      </c>
      <c r="L32" s="191">
        <v>0.12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4"/>
      <c r="BE32" s="179"/>
    </row>
    <row r="33" spans="2:57" s="2" customFormat="1" ht="14.45" hidden="1" customHeight="1">
      <c r="B33" s="34"/>
      <c r="F33" s="25" t="s">
        <v>45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4"/>
      <c r="BE33" s="179"/>
    </row>
    <row r="34" spans="2:57" s="1" customFormat="1" ht="6.95" customHeight="1">
      <c r="B34" s="30"/>
      <c r="AR34" s="30"/>
      <c r="BE34" s="178"/>
    </row>
    <row r="35" spans="2:57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192" t="s">
        <v>48</v>
      </c>
      <c r="Y35" s="193"/>
      <c r="Z35" s="193"/>
      <c r="AA35" s="193"/>
      <c r="AB35" s="193"/>
      <c r="AC35" s="37"/>
      <c r="AD35" s="37"/>
      <c r="AE35" s="37"/>
      <c r="AF35" s="37"/>
      <c r="AG35" s="37"/>
      <c r="AH35" s="37"/>
      <c r="AI35" s="37"/>
      <c r="AJ35" s="37"/>
      <c r="AK35" s="194">
        <f>SUM(AK26:AK33)</f>
        <v>0</v>
      </c>
      <c r="AL35" s="193"/>
      <c r="AM35" s="193"/>
      <c r="AN35" s="193"/>
      <c r="AO35" s="195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51</v>
      </c>
      <c r="AI60" s="32"/>
      <c r="AJ60" s="32"/>
      <c r="AK60" s="32"/>
      <c r="AL60" s="32"/>
      <c r="AM60" s="41" t="s">
        <v>52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54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51</v>
      </c>
      <c r="AI75" s="32"/>
      <c r="AJ75" s="32"/>
      <c r="AK75" s="32"/>
      <c r="AL75" s="32"/>
      <c r="AM75" s="41" t="s">
        <v>52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0725</v>
      </c>
      <c r="AR84" s="46"/>
    </row>
    <row r="85" spans="1:91" s="4" customFormat="1" ht="36.950000000000003" customHeight="1">
      <c r="B85" s="47"/>
      <c r="C85" s="48" t="s">
        <v>16</v>
      </c>
      <c r="L85" s="196" t="str">
        <f>K6</f>
        <v>Autobusové zastávky Vysoká Štola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198" t="str">
        <f>IF(AN8= "","",AN8)</f>
        <v>30. 6. 2025</v>
      </c>
      <c r="AN87" s="198"/>
      <c r="AR87" s="30"/>
    </row>
    <row r="88" spans="1:91" s="1" customFormat="1" ht="6.95" customHeight="1">
      <c r="B88" s="30"/>
      <c r="AR88" s="30"/>
    </row>
    <row r="89" spans="1:91" s="1" customFormat="1" ht="15.4" customHeight="1">
      <c r="B89" s="30"/>
      <c r="C89" s="25" t="s">
        <v>24</v>
      </c>
      <c r="L89" s="3" t="str">
        <f>IF(E11= "","",E11)</f>
        <v>Město Nejdek</v>
      </c>
      <c r="AI89" s="25" t="s">
        <v>30</v>
      </c>
      <c r="AM89" s="199" t="str">
        <f>IF(E17="","",E17)</f>
        <v>Inplan s.r.o.K.Vary</v>
      </c>
      <c r="AN89" s="200"/>
      <c r="AO89" s="200"/>
      <c r="AP89" s="200"/>
      <c r="AR89" s="30"/>
      <c r="AS89" s="201" t="s">
        <v>56</v>
      </c>
      <c r="AT89" s="20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4" customHeight="1">
      <c r="B90" s="30"/>
      <c r="C90" s="25" t="s">
        <v>28</v>
      </c>
      <c r="L90" s="3" t="str">
        <f>IF(E14= "Vyplň údaj","",E14)</f>
        <v/>
      </c>
      <c r="AI90" s="25" t="s">
        <v>33</v>
      </c>
      <c r="AM90" s="199" t="str">
        <f>IF(E20="","",E20)</f>
        <v>Šimková Dita, K.Vary</v>
      </c>
      <c r="AN90" s="200"/>
      <c r="AO90" s="200"/>
      <c r="AP90" s="200"/>
      <c r="AR90" s="30"/>
      <c r="AS90" s="203"/>
      <c r="AT90" s="204"/>
      <c r="BD90" s="54"/>
    </row>
    <row r="91" spans="1:91" s="1" customFormat="1" ht="10.9" customHeight="1">
      <c r="B91" s="30"/>
      <c r="AR91" s="30"/>
      <c r="AS91" s="203"/>
      <c r="AT91" s="204"/>
      <c r="BD91" s="54"/>
    </row>
    <row r="92" spans="1:91" s="1" customFormat="1" ht="29.25" customHeight="1">
      <c r="B92" s="30"/>
      <c r="C92" s="205" t="s">
        <v>57</v>
      </c>
      <c r="D92" s="206"/>
      <c r="E92" s="206"/>
      <c r="F92" s="206"/>
      <c r="G92" s="206"/>
      <c r="H92" s="55"/>
      <c r="I92" s="207" t="s">
        <v>58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8" t="s">
        <v>59</v>
      </c>
      <c r="AH92" s="206"/>
      <c r="AI92" s="206"/>
      <c r="AJ92" s="206"/>
      <c r="AK92" s="206"/>
      <c r="AL92" s="206"/>
      <c r="AM92" s="206"/>
      <c r="AN92" s="207" t="s">
        <v>60</v>
      </c>
      <c r="AO92" s="206"/>
      <c r="AP92" s="209"/>
      <c r="AQ92" s="56" t="s">
        <v>61</v>
      </c>
      <c r="AR92" s="30"/>
      <c r="AS92" s="57" t="s">
        <v>62</v>
      </c>
      <c r="AT92" s="58" t="s">
        <v>63</v>
      </c>
      <c r="AU92" s="58" t="s">
        <v>64</v>
      </c>
      <c r="AV92" s="58" t="s">
        <v>65</v>
      </c>
      <c r="AW92" s="58" t="s">
        <v>66</v>
      </c>
      <c r="AX92" s="58" t="s">
        <v>67</v>
      </c>
      <c r="AY92" s="58" t="s">
        <v>68</v>
      </c>
      <c r="AZ92" s="58" t="s">
        <v>69</v>
      </c>
      <c r="BA92" s="58" t="s">
        <v>70</v>
      </c>
      <c r="BB92" s="58" t="s">
        <v>71</v>
      </c>
      <c r="BC92" s="58" t="s">
        <v>72</v>
      </c>
      <c r="BD92" s="59" t="s">
        <v>73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74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3">
        <f>ROUND(SUM(AG95:AG97),2)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65" t="s">
        <v>1</v>
      </c>
      <c r="AR94" s="61"/>
      <c r="AS94" s="66">
        <f>ROUND(SUM(AS95:AS97),2)</f>
        <v>0</v>
      </c>
      <c r="AT94" s="67">
        <f>ROUND(SUM(AV94:AW94),2)</f>
        <v>0</v>
      </c>
      <c r="AU94" s="68">
        <f>ROUND(SUM(AU95:AU97),5)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ROUND(SUM(AZ95:AZ97),2)</f>
        <v>0</v>
      </c>
      <c r="BA94" s="67">
        <f>ROUND(SUM(BA95:BA97),2)</f>
        <v>0</v>
      </c>
      <c r="BB94" s="67">
        <f>ROUND(SUM(BB95:BB97),2)</f>
        <v>0</v>
      </c>
      <c r="BC94" s="67">
        <f>ROUND(SUM(BC95:BC97),2)</f>
        <v>0</v>
      </c>
      <c r="BD94" s="69">
        <f>ROUND(SUM(BD95:BD97),2)</f>
        <v>0</v>
      </c>
      <c r="BS94" s="70" t="s">
        <v>75</v>
      </c>
      <c r="BT94" s="70" t="s">
        <v>76</v>
      </c>
      <c r="BU94" s="71" t="s">
        <v>77</v>
      </c>
      <c r="BV94" s="70" t="s">
        <v>78</v>
      </c>
      <c r="BW94" s="70" t="s">
        <v>4</v>
      </c>
      <c r="BX94" s="70" t="s">
        <v>79</v>
      </c>
      <c r="CL94" s="70" t="s">
        <v>1</v>
      </c>
    </row>
    <row r="95" spans="1:91" s="6" customFormat="1" ht="16.350000000000001" customHeight="1">
      <c r="A95" s="72" t="s">
        <v>80</v>
      </c>
      <c r="B95" s="73"/>
      <c r="C95" s="74"/>
      <c r="D95" s="212" t="s">
        <v>81</v>
      </c>
      <c r="E95" s="212"/>
      <c r="F95" s="212"/>
      <c r="G95" s="212"/>
      <c r="H95" s="212"/>
      <c r="I95" s="75"/>
      <c r="J95" s="212" t="s">
        <v>82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0">
        <f>'01 - Dopravní část vč.odv...'!J30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76" t="s">
        <v>83</v>
      </c>
      <c r="AR95" s="73"/>
      <c r="AS95" s="77">
        <v>0</v>
      </c>
      <c r="AT95" s="78">
        <f>ROUND(SUM(AV95:AW95),2)</f>
        <v>0</v>
      </c>
      <c r="AU95" s="79">
        <f>'01 - Dopravní část vč.odv...'!P125</f>
        <v>0</v>
      </c>
      <c r="AV95" s="78">
        <f>'01 - Dopravní část vč.odv...'!J33</f>
        <v>0</v>
      </c>
      <c r="AW95" s="78">
        <f>'01 - Dopravní část vč.odv...'!J34</f>
        <v>0</v>
      </c>
      <c r="AX95" s="78">
        <f>'01 - Dopravní část vč.odv...'!J35</f>
        <v>0</v>
      </c>
      <c r="AY95" s="78">
        <f>'01 - Dopravní část vč.odv...'!J36</f>
        <v>0</v>
      </c>
      <c r="AZ95" s="78">
        <f>'01 - Dopravní část vč.odv...'!F33</f>
        <v>0</v>
      </c>
      <c r="BA95" s="78">
        <f>'01 - Dopravní část vč.odv...'!F34</f>
        <v>0</v>
      </c>
      <c r="BB95" s="78">
        <f>'01 - Dopravní část vč.odv...'!F35</f>
        <v>0</v>
      </c>
      <c r="BC95" s="78">
        <f>'01 - Dopravní část vč.odv...'!F36</f>
        <v>0</v>
      </c>
      <c r="BD95" s="80">
        <f>'01 - Dopravní část vč.odv...'!F37</f>
        <v>0</v>
      </c>
      <c r="BT95" s="81" t="s">
        <v>84</v>
      </c>
      <c r="BV95" s="81" t="s">
        <v>78</v>
      </c>
      <c r="BW95" s="81" t="s">
        <v>85</v>
      </c>
      <c r="BX95" s="81" t="s">
        <v>4</v>
      </c>
      <c r="CL95" s="81" t="s">
        <v>1</v>
      </c>
      <c r="CM95" s="81" t="s">
        <v>86</v>
      </c>
    </row>
    <row r="96" spans="1:91" s="6" customFormat="1" ht="16.350000000000001" customHeight="1">
      <c r="A96" s="72" t="s">
        <v>80</v>
      </c>
      <c r="B96" s="73"/>
      <c r="C96" s="74"/>
      <c r="D96" s="212" t="s">
        <v>87</v>
      </c>
      <c r="E96" s="212"/>
      <c r="F96" s="212"/>
      <c r="G96" s="212"/>
      <c r="H96" s="212"/>
      <c r="I96" s="75"/>
      <c r="J96" s="212" t="s">
        <v>88</v>
      </c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0">
        <f>'02 - Veřejné osvětlení '!J30</f>
        <v>0</v>
      </c>
      <c r="AH96" s="211"/>
      <c r="AI96" s="211"/>
      <c r="AJ96" s="211"/>
      <c r="AK96" s="211"/>
      <c r="AL96" s="211"/>
      <c r="AM96" s="211"/>
      <c r="AN96" s="210">
        <f>SUM(AG96,AT96)</f>
        <v>0</v>
      </c>
      <c r="AO96" s="211"/>
      <c r="AP96" s="211"/>
      <c r="AQ96" s="76" t="s">
        <v>83</v>
      </c>
      <c r="AR96" s="73"/>
      <c r="AS96" s="77">
        <v>0</v>
      </c>
      <c r="AT96" s="78">
        <f>ROUND(SUM(AV96:AW96),2)</f>
        <v>0</v>
      </c>
      <c r="AU96" s="79">
        <f>'02 - Veřejné osvětlení '!P121</f>
        <v>0</v>
      </c>
      <c r="AV96" s="78">
        <f>'02 - Veřejné osvětlení '!J33</f>
        <v>0</v>
      </c>
      <c r="AW96" s="78">
        <f>'02 - Veřejné osvětlení '!J34</f>
        <v>0</v>
      </c>
      <c r="AX96" s="78">
        <f>'02 - Veřejné osvětlení '!J35</f>
        <v>0</v>
      </c>
      <c r="AY96" s="78">
        <f>'02 - Veřejné osvětlení '!J36</f>
        <v>0</v>
      </c>
      <c r="AZ96" s="78">
        <f>'02 - Veřejné osvětlení '!F33</f>
        <v>0</v>
      </c>
      <c r="BA96" s="78">
        <f>'02 - Veřejné osvětlení '!F34</f>
        <v>0</v>
      </c>
      <c r="BB96" s="78">
        <f>'02 - Veřejné osvětlení '!F35</f>
        <v>0</v>
      </c>
      <c r="BC96" s="78">
        <f>'02 - Veřejné osvětlení '!F36</f>
        <v>0</v>
      </c>
      <c r="BD96" s="80">
        <f>'02 - Veřejné osvětlení '!F37</f>
        <v>0</v>
      </c>
      <c r="BT96" s="81" t="s">
        <v>84</v>
      </c>
      <c r="BV96" s="81" t="s">
        <v>78</v>
      </c>
      <c r="BW96" s="81" t="s">
        <v>89</v>
      </c>
      <c r="BX96" s="81" t="s">
        <v>4</v>
      </c>
      <c r="CL96" s="81" t="s">
        <v>1</v>
      </c>
      <c r="CM96" s="81" t="s">
        <v>86</v>
      </c>
    </row>
    <row r="97" spans="1:91" s="6" customFormat="1" ht="16.350000000000001" customHeight="1">
      <c r="A97" s="72" t="s">
        <v>80</v>
      </c>
      <c r="B97" s="73"/>
      <c r="C97" s="74"/>
      <c r="D97" s="212" t="s">
        <v>90</v>
      </c>
      <c r="E97" s="212"/>
      <c r="F97" s="212"/>
      <c r="G97" s="212"/>
      <c r="H97" s="212"/>
      <c r="I97" s="75"/>
      <c r="J97" s="212" t="s">
        <v>91</v>
      </c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212"/>
      <c r="W97" s="212"/>
      <c r="X97" s="212"/>
      <c r="Y97" s="212"/>
      <c r="Z97" s="212"/>
      <c r="AA97" s="212"/>
      <c r="AB97" s="212"/>
      <c r="AC97" s="212"/>
      <c r="AD97" s="212"/>
      <c r="AE97" s="212"/>
      <c r="AF97" s="212"/>
      <c r="AG97" s="210">
        <f>'03 - Vedlejší rozpočtové ...'!J30</f>
        <v>0</v>
      </c>
      <c r="AH97" s="211"/>
      <c r="AI97" s="211"/>
      <c r="AJ97" s="211"/>
      <c r="AK97" s="211"/>
      <c r="AL97" s="211"/>
      <c r="AM97" s="211"/>
      <c r="AN97" s="210">
        <f>SUM(AG97,AT97)</f>
        <v>0</v>
      </c>
      <c r="AO97" s="211"/>
      <c r="AP97" s="211"/>
      <c r="AQ97" s="76" t="s">
        <v>83</v>
      </c>
      <c r="AR97" s="73"/>
      <c r="AS97" s="82">
        <v>0</v>
      </c>
      <c r="AT97" s="83">
        <f>ROUND(SUM(AV97:AW97),2)</f>
        <v>0</v>
      </c>
      <c r="AU97" s="84">
        <f>'03 - Vedlejší rozpočtové ...'!P120</f>
        <v>0</v>
      </c>
      <c r="AV97" s="83">
        <f>'03 - Vedlejší rozpočtové ...'!J33</f>
        <v>0</v>
      </c>
      <c r="AW97" s="83">
        <f>'03 - Vedlejší rozpočtové ...'!J34</f>
        <v>0</v>
      </c>
      <c r="AX97" s="83">
        <f>'03 - Vedlejší rozpočtové ...'!J35</f>
        <v>0</v>
      </c>
      <c r="AY97" s="83">
        <f>'03 - Vedlejší rozpočtové ...'!J36</f>
        <v>0</v>
      </c>
      <c r="AZ97" s="83">
        <f>'03 - Vedlejší rozpočtové ...'!F33</f>
        <v>0</v>
      </c>
      <c r="BA97" s="83">
        <f>'03 - Vedlejší rozpočtové ...'!F34</f>
        <v>0</v>
      </c>
      <c r="BB97" s="83">
        <f>'03 - Vedlejší rozpočtové ...'!F35</f>
        <v>0</v>
      </c>
      <c r="BC97" s="83">
        <f>'03 - Vedlejší rozpočtové ...'!F36</f>
        <v>0</v>
      </c>
      <c r="BD97" s="85">
        <f>'03 - Vedlejší rozpočtové ...'!F37</f>
        <v>0</v>
      </c>
      <c r="BT97" s="81" t="s">
        <v>84</v>
      </c>
      <c r="BV97" s="81" t="s">
        <v>78</v>
      </c>
      <c r="BW97" s="81" t="s">
        <v>92</v>
      </c>
      <c r="BX97" s="81" t="s">
        <v>4</v>
      </c>
      <c r="CL97" s="81" t="s">
        <v>1</v>
      </c>
      <c r="CM97" s="81" t="s">
        <v>86</v>
      </c>
    </row>
    <row r="98" spans="1:91" s="1" customFormat="1" ht="30" customHeight="1">
      <c r="B98" s="30"/>
      <c r="AR98" s="30"/>
    </row>
    <row r="99" spans="1:91" s="1" customFormat="1" ht="6.95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30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Dopravní část vč.odv...'!C2" display="/" xr:uid="{00000000-0004-0000-0000-000000000000}"/>
    <hyperlink ref="A96" location="'02 - Veřejné osvětlení '!C2" display="/" xr:uid="{00000000-0004-0000-0000-000001000000}"/>
    <hyperlink ref="A97" location="'03 - Vedlejší rozpočtové ...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9"/>
  <sheetViews>
    <sheetView showGridLines="0" workbookViewId="0"/>
  </sheetViews>
  <sheetFormatPr defaultRowHeight="15"/>
  <cols>
    <col min="1" max="1" width="7.83203125" customWidth="1"/>
    <col min="2" max="2" width="1" customWidth="1"/>
    <col min="3" max="3" width="4" customWidth="1"/>
    <col min="4" max="4" width="4.1640625" customWidth="1"/>
    <col min="5" max="5" width="16.1640625" customWidth="1"/>
    <col min="6" max="6" width="95.5" customWidth="1"/>
    <col min="7" max="7" width="7" customWidth="1"/>
    <col min="8" max="8" width="13.33203125" customWidth="1"/>
    <col min="9" max="9" width="15" customWidth="1"/>
    <col min="10" max="10" width="21.1640625" customWidth="1"/>
    <col min="11" max="11" width="21.1640625" hidden="1" customWidth="1"/>
    <col min="12" max="12" width="8.83203125" customWidth="1"/>
    <col min="13" max="13" width="10.33203125" hidden="1" customWidth="1"/>
    <col min="14" max="14" width="9.1640625" hidden="1"/>
    <col min="15" max="20" width="13.5" hidden="1" customWidth="1"/>
    <col min="21" max="21" width="15.5" hidden="1" customWidth="1"/>
    <col min="22" max="22" width="11.6640625" customWidth="1"/>
    <col min="23" max="23" width="15.5" customWidth="1"/>
    <col min="24" max="24" width="11.6640625" customWidth="1"/>
    <col min="25" max="25" width="14.1640625" customWidth="1"/>
    <col min="26" max="26" width="10.5" customWidth="1"/>
    <col min="27" max="27" width="14.1640625" customWidth="1"/>
    <col min="28" max="28" width="15.5" customWidth="1"/>
    <col min="29" max="29" width="10.5" customWidth="1"/>
    <col min="30" max="30" width="14.1640625" customWidth="1"/>
    <col min="31" max="31" width="15.5" customWidth="1"/>
    <col min="44" max="65" width="9.1640625" hidden="1"/>
  </cols>
  <sheetData>
    <row r="2" spans="2:46" ht="36.950000000000003" customHeight="1">
      <c r="L2" s="215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93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350000000000001" customHeight="1">
      <c r="B7" s="18"/>
      <c r="E7" s="216" t="str">
        <f>'Rekapitulace stavby'!K6</f>
        <v>Autobusové zastávky Vysoká Štola</v>
      </c>
      <c r="F7" s="217"/>
      <c r="G7" s="217"/>
      <c r="H7" s="217"/>
      <c r="L7" s="18"/>
    </row>
    <row r="8" spans="2:46" s="1" customFormat="1" ht="12" customHeight="1">
      <c r="B8" s="30"/>
      <c r="D8" s="25" t="s">
        <v>94</v>
      </c>
      <c r="L8" s="30"/>
    </row>
    <row r="9" spans="2:46" s="1" customFormat="1" ht="16.350000000000001" customHeight="1">
      <c r="B9" s="30"/>
      <c r="E9" s="196" t="s">
        <v>95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0"/>
      <c r="G18" s="180"/>
      <c r="H18" s="180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350000000000001" customHeight="1">
      <c r="B27" s="87"/>
      <c r="E27" s="185" t="s">
        <v>1</v>
      </c>
      <c r="F27" s="185"/>
      <c r="G27" s="185"/>
      <c r="H27" s="185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ROUND(J125,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ROUND((SUM(BE125:BE288)),  2)</f>
        <v>0</v>
      </c>
      <c r="I33" s="90">
        <v>0.21</v>
      </c>
      <c r="J33" s="89">
        <f>ROUND(((SUM(BE125:BE288))*I33),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ROUND((SUM(BF125:BF288)),  2)</f>
        <v>0</v>
      </c>
      <c r="I34" s="90">
        <v>0.12</v>
      </c>
      <c r="J34" s="89">
        <f>ROUND(((SUM(BF125:BF288))*I34),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ROUND((SUM(BG125:BG288)),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ROUND((SUM(BH125:BH288)),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ROUND((SUM(BI125:BI288)),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96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350000000000001" customHeight="1">
      <c r="B85" s="30"/>
      <c r="E85" s="216" t="str">
        <f>E7</f>
        <v>Autobusové zastávky Vysoká Štola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94</v>
      </c>
      <c r="L86" s="30"/>
    </row>
    <row r="87" spans="2:47" s="1" customFormat="1" ht="16.350000000000001" customHeight="1">
      <c r="B87" s="30"/>
      <c r="E87" s="196" t="str">
        <f>E9</f>
        <v>01 - Dopravní část vč.odvodnění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30. 6. 2025</v>
      </c>
      <c r="L89" s="30"/>
    </row>
    <row r="90" spans="2:47" s="1" customFormat="1" ht="6.95" customHeight="1">
      <c r="B90" s="30"/>
      <c r="L90" s="30"/>
    </row>
    <row r="91" spans="2:47" s="1" customFormat="1" ht="15.4" customHeight="1">
      <c r="B91" s="30"/>
      <c r="C91" s="25" t="s">
        <v>24</v>
      </c>
      <c r="F91" s="23" t="str">
        <f>E15</f>
        <v>Město Nejdek</v>
      </c>
      <c r="I91" s="25" t="s">
        <v>30</v>
      </c>
      <c r="J91" s="28" t="str">
        <f>E21</f>
        <v>Inplan s.r.o.K.Vary</v>
      </c>
      <c r="L91" s="30"/>
    </row>
    <row r="92" spans="2:47" s="1" customFormat="1" ht="15.4" customHeight="1">
      <c r="B92" s="30"/>
      <c r="C92" s="25" t="s">
        <v>28</v>
      </c>
      <c r="F92" s="23" t="str">
        <f>IF(E18="","",E18)</f>
        <v>Vyplň údaj</v>
      </c>
      <c r="I92" s="25" t="s">
        <v>33</v>
      </c>
      <c r="J92" s="28" t="str">
        <f>E24</f>
        <v>Šimková Dita, K.Vary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97</v>
      </c>
      <c r="D94" s="91"/>
      <c r="E94" s="91"/>
      <c r="F94" s="91"/>
      <c r="G94" s="91"/>
      <c r="H94" s="91"/>
      <c r="I94" s="91"/>
      <c r="J94" s="100" t="s">
        <v>98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99</v>
      </c>
      <c r="J96" s="64">
        <f>J125</f>
        <v>0</v>
      </c>
      <c r="L96" s="30"/>
      <c r="AU96" s="15" t="s">
        <v>100</v>
      </c>
    </row>
    <row r="97" spans="2:12" s="8" customFormat="1" ht="24.95" customHeight="1">
      <c r="B97" s="102"/>
      <c r="D97" s="103" t="s">
        <v>101</v>
      </c>
      <c r="E97" s="104"/>
      <c r="F97" s="104"/>
      <c r="G97" s="104"/>
      <c r="H97" s="104"/>
      <c r="I97" s="104"/>
      <c r="J97" s="105">
        <f>J126</f>
        <v>0</v>
      </c>
      <c r="L97" s="102"/>
    </row>
    <row r="98" spans="2:12" s="9" customFormat="1" ht="19.899999999999999" customHeight="1">
      <c r="B98" s="106"/>
      <c r="D98" s="107" t="s">
        <v>102</v>
      </c>
      <c r="E98" s="108"/>
      <c r="F98" s="108"/>
      <c r="G98" s="108"/>
      <c r="H98" s="108"/>
      <c r="I98" s="108"/>
      <c r="J98" s="109">
        <f>J127</f>
        <v>0</v>
      </c>
      <c r="L98" s="106"/>
    </row>
    <row r="99" spans="2:12" s="9" customFormat="1" ht="19.899999999999999" customHeight="1">
      <c r="B99" s="106"/>
      <c r="D99" s="107" t="s">
        <v>103</v>
      </c>
      <c r="E99" s="108"/>
      <c r="F99" s="108"/>
      <c r="G99" s="108"/>
      <c r="H99" s="108"/>
      <c r="I99" s="108"/>
      <c r="J99" s="109">
        <f>J171</f>
        <v>0</v>
      </c>
      <c r="L99" s="106"/>
    </row>
    <row r="100" spans="2:12" s="9" customFormat="1" ht="19.899999999999999" customHeight="1">
      <c r="B100" s="106"/>
      <c r="D100" s="107" t="s">
        <v>104</v>
      </c>
      <c r="E100" s="108"/>
      <c r="F100" s="108"/>
      <c r="G100" s="108"/>
      <c r="H100" s="108"/>
      <c r="I100" s="108"/>
      <c r="J100" s="109">
        <f>J185</f>
        <v>0</v>
      </c>
      <c r="L100" s="106"/>
    </row>
    <row r="101" spans="2:12" s="9" customFormat="1" ht="19.899999999999999" customHeight="1">
      <c r="B101" s="106"/>
      <c r="D101" s="107" t="s">
        <v>105</v>
      </c>
      <c r="E101" s="108"/>
      <c r="F101" s="108"/>
      <c r="G101" s="108"/>
      <c r="H101" s="108"/>
      <c r="I101" s="108"/>
      <c r="J101" s="109">
        <f>J194</f>
        <v>0</v>
      </c>
      <c r="L101" s="106"/>
    </row>
    <row r="102" spans="2:12" s="9" customFormat="1" ht="19.899999999999999" customHeight="1">
      <c r="B102" s="106"/>
      <c r="D102" s="107" t="s">
        <v>106</v>
      </c>
      <c r="E102" s="108"/>
      <c r="F102" s="108"/>
      <c r="G102" s="108"/>
      <c r="H102" s="108"/>
      <c r="I102" s="108"/>
      <c r="J102" s="109">
        <f>J215</f>
        <v>0</v>
      </c>
      <c r="L102" s="106"/>
    </row>
    <row r="103" spans="2:12" s="9" customFormat="1" ht="19.899999999999999" customHeight="1">
      <c r="B103" s="106"/>
      <c r="D103" s="107" t="s">
        <v>107</v>
      </c>
      <c r="E103" s="108"/>
      <c r="F103" s="108"/>
      <c r="G103" s="108"/>
      <c r="H103" s="108"/>
      <c r="I103" s="108"/>
      <c r="J103" s="109">
        <f>J227</f>
        <v>0</v>
      </c>
      <c r="L103" s="106"/>
    </row>
    <row r="104" spans="2:12" s="9" customFormat="1" ht="19.899999999999999" customHeight="1">
      <c r="B104" s="106"/>
      <c r="D104" s="107" t="s">
        <v>108</v>
      </c>
      <c r="E104" s="108"/>
      <c r="F104" s="108"/>
      <c r="G104" s="108"/>
      <c r="H104" s="108"/>
      <c r="I104" s="108"/>
      <c r="J104" s="109">
        <f>J277</f>
        <v>0</v>
      </c>
      <c r="L104" s="106"/>
    </row>
    <row r="105" spans="2:12" s="9" customFormat="1" ht="19.899999999999999" customHeight="1">
      <c r="B105" s="106"/>
      <c r="D105" s="107" t="s">
        <v>109</v>
      </c>
      <c r="E105" s="108"/>
      <c r="F105" s="108"/>
      <c r="G105" s="108"/>
      <c r="H105" s="108"/>
      <c r="I105" s="108"/>
      <c r="J105" s="109">
        <f>J287</f>
        <v>0</v>
      </c>
      <c r="L105" s="106"/>
    </row>
    <row r="106" spans="2:12" s="1" customFormat="1" ht="21.75" customHeight="1">
      <c r="B106" s="30"/>
      <c r="L106" s="30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30"/>
    </row>
    <row r="111" spans="2:12" s="1" customFormat="1" ht="6.95" customHeight="1"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0"/>
    </row>
    <row r="112" spans="2:12" s="1" customFormat="1" ht="24.95" customHeight="1">
      <c r="B112" s="30"/>
      <c r="C112" s="19" t="s">
        <v>110</v>
      </c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16</v>
      </c>
      <c r="L114" s="30"/>
    </row>
    <row r="115" spans="2:65" s="1" customFormat="1" ht="16.350000000000001" customHeight="1">
      <c r="B115" s="30"/>
      <c r="E115" s="216" t="str">
        <f>E7</f>
        <v>Autobusové zastávky Vysoká Štola</v>
      </c>
      <c r="F115" s="217"/>
      <c r="G115" s="217"/>
      <c r="H115" s="217"/>
      <c r="L115" s="30"/>
    </row>
    <row r="116" spans="2:65" s="1" customFormat="1" ht="12" customHeight="1">
      <c r="B116" s="30"/>
      <c r="C116" s="25" t="s">
        <v>94</v>
      </c>
      <c r="L116" s="30"/>
    </row>
    <row r="117" spans="2:65" s="1" customFormat="1" ht="16.350000000000001" customHeight="1">
      <c r="B117" s="30"/>
      <c r="E117" s="196" t="str">
        <f>E9</f>
        <v>01 - Dopravní část vč.odvodnění</v>
      </c>
      <c r="F117" s="218"/>
      <c r="G117" s="218"/>
      <c r="H117" s="218"/>
      <c r="L117" s="30"/>
    </row>
    <row r="118" spans="2:65" s="1" customFormat="1" ht="6.95" customHeight="1">
      <c r="B118" s="30"/>
      <c r="L118" s="30"/>
    </row>
    <row r="119" spans="2:65" s="1" customFormat="1" ht="12" customHeight="1">
      <c r="B119" s="30"/>
      <c r="C119" s="25" t="s">
        <v>20</v>
      </c>
      <c r="F119" s="23" t="str">
        <f>F12</f>
        <v xml:space="preserve"> </v>
      </c>
      <c r="I119" s="25" t="s">
        <v>22</v>
      </c>
      <c r="J119" s="50" t="str">
        <f>IF(J12="","",J12)</f>
        <v>30. 6. 2025</v>
      </c>
      <c r="L119" s="30"/>
    </row>
    <row r="120" spans="2:65" s="1" customFormat="1" ht="6.95" customHeight="1">
      <c r="B120" s="30"/>
      <c r="L120" s="30"/>
    </row>
    <row r="121" spans="2:65" s="1" customFormat="1" ht="15.4" customHeight="1">
      <c r="B121" s="30"/>
      <c r="C121" s="25" t="s">
        <v>24</v>
      </c>
      <c r="F121" s="23" t="str">
        <f>E15</f>
        <v>Město Nejdek</v>
      </c>
      <c r="I121" s="25" t="s">
        <v>30</v>
      </c>
      <c r="J121" s="28" t="str">
        <f>E21</f>
        <v>Inplan s.r.o.K.Vary</v>
      </c>
      <c r="L121" s="30"/>
    </row>
    <row r="122" spans="2:65" s="1" customFormat="1" ht="15.4" customHeight="1">
      <c r="B122" s="30"/>
      <c r="C122" s="25" t="s">
        <v>28</v>
      </c>
      <c r="F122" s="23" t="str">
        <f>IF(E18="","",E18)</f>
        <v>Vyplň údaj</v>
      </c>
      <c r="I122" s="25" t="s">
        <v>33</v>
      </c>
      <c r="J122" s="28" t="str">
        <f>E24</f>
        <v>Šimková Dita, K.Vary</v>
      </c>
      <c r="L122" s="30"/>
    </row>
    <row r="123" spans="2:65" s="1" customFormat="1" ht="10.35" customHeight="1">
      <c r="B123" s="30"/>
      <c r="L123" s="30"/>
    </row>
    <row r="124" spans="2:65" s="10" customFormat="1" ht="29.25" customHeight="1">
      <c r="B124" s="110"/>
      <c r="C124" s="111" t="s">
        <v>111</v>
      </c>
      <c r="D124" s="112" t="s">
        <v>61</v>
      </c>
      <c r="E124" s="112" t="s">
        <v>57</v>
      </c>
      <c r="F124" s="112" t="s">
        <v>58</v>
      </c>
      <c r="G124" s="112" t="s">
        <v>112</v>
      </c>
      <c r="H124" s="112" t="s">
        <v>113</v>
      </c>
      <c r="I124" s="112" t="s">
        <v>114</v>
      </c>
      <c r="J124" s="113" t="s">
        <v>98</v>
      </c>
      <c r="K124" s="114" t="s">
        <v>115</v>
      </c>
      <c r="L124" s="110"/>
      <c r="M124" s="57" t="s">
        <v>1</v>
      </c>
      <c r="N124" s="58" t="s">
        <v>40</v>
      </c>
      <c r="O124" s="58" t="s">
        <v>116</v>
      </c>
      <c r="P124" s="58" t="s">
        <v>117</v>
      </c>
      <c r="Q124" s="58" t="s">
        <v>118</v>
      </c>
      <c r="R124" s="58" t="s">
        <v>119</v>
      </c>
      <c r="S124" s="58" t="s">
        <v>120</v>
      </c>
      <c r="T124" s="59" t="s">
        <v>121</v>
      </c>
    </row>
    <row r="125" spans="2:65" s="1" customFormat="1" ht="22.9" customHeight="1">
      <c r="B125" s="30"/>
      <c r="C125" s="62" t="s">
        <v>122</v>
      </c>
      <c r="J125" s="115">
        <f>BK125</f>
        <v>0</v>
      </c>
      <c r="L125" s="30"/>
      <c r="M125" s="60"/>
      <c r="N125" s="51"/>
      <c r="O125" s="51"/>
      <c r="P125" s="116">
        <f>P126</f>
        <v>0</v>
      </c>
      <c r="Q125" s="51"/>
      <c r="R125" s="116">
        <f>R126</f>
        <v>246.85382050999999</v>
      </c>
      <c r="S125" s="51"/>
      <c r="T125" s="117">
        <f>T126</f>
        <v>39.269999999999996</v>
      </c>
      <c r="AT125" s="15" t="s">
        <v>75</v>
      </c>
      <c r="AU125" s="15" t="s">
        <v>100</v>
      </c>
      <c r="BK125" s="118">
        <f>BK126</f>
        <v>0</v>
      </c>
    </row>
    <row r="126" spans="2:65" s="11" customFormat="1" ht="25.9" customHeight="1">
      <c r="B126" s="119"/>
      <c r="D126" s="120" t="s">
        <v>75</v>
      </c>
      <c r="E126" s="121" t="s">
        <v>123</v>
      </c>
      <c r="F126" s="121" t="s">
        <v>124</v>
      </c>
      <c r="I126" s="122"/>
      <c r="J126" s="123">
        <f>BK126</f>
        <v>0</v>
      </c>
      <c r="L126" s="119"/>
      <c r="M126" s="124"/>
      <c r="P126" s="125">
        <f>P127+P171+P185+P194+P215+P227+P277+P287</f>
        <v>0</v>
      </c>
      <c r="R126" s="125">
        <f>R127+R171+R185+R194+R215+R227+R277+R287</f>
        <v>246.85382050999999</v>
      </c>
      <c r="T126" s="126">
        <f>T127+T171+T185+T194+T215+T227+T277+T287</f>
        <v>39.269999999999996</v>
      </c>
      <c r="AR126" s="120" t="s">
        <v>84</v>
      </c>
      <c r="AT126" s="127" t="s">
        <v>75</v>
      </c>
      <c r="AU126" s="127" t="s">
        <v>76</v>
      </c>
      <c r="AY126" s="120" t="s">
        <v>125</v>
      </c>
      <c r="BK126" s="128">
        <f>BK127+BK171+BK185+BK194+BK215+BK227+BK277+BK287</f>
        <v>0</v>
      </c>
    </row>
    <row r="127" spans="2:65" s="11" customFormat="1" ht="22.9" customHeight="1">
      <c r="B127" s="119"/>
      <c r="D127" s="120" t="s">
        <v>75</v>
      </c>
      <c r="E127" s="129" t="s">
        <v>84</v>
      </c>
      <c r="F127" s="129" t="s">
        <v>126</v>
      </c>
      <c r="I127" s="122"/>
      <c r="J127" s="130">
        <f>BK127</f>
        <v>0</v>
      </c>
      <c r="L127" s="119"/>
      <c r="M127" s="124"/>
      <c r="P127" s="125">
        <f>SUM(P128:P170)</f>
        <v>0</v>
      </c>
      <c r="R127" s="125">
        <f>SUM(R128:R170)</f>
        <v>147.14377999999999</v>
      </c>
      <c r="T127" s="126">
        <f>SUM(T128:T170)</f>
        <v>39.269999999999996</v>
      </c>
      <c r="AR127" s="120" t="s">
        <v>84</v>
      </c>
      <c r="AT127" s="127" t="s">
        <v>75</v>
      </c>
      <c r="AU127" s="127" t="s">
        <v>84</v>
      </c>
      <c r="AY127" s="120" t="s">
        <v>125</v>
      </c>
      <c r="BK127" s="128">
        <f>SUM(BK128:BK170)</f>
        <v>0</v>
      </c>
    </row>
    <row r="128" spans="2:65" s="1" customFormat="1" ht="16.350000000000001" customHeight="1">
      <c r="B128" s="131"/>
      <c r="C128" s="132" t="s">
        <v>84</v>
      </c>
      <c r="D128" s="132" t="s">
        <v>127</v>
      </c>
      <c r="E128" s="133" t="s">
        <v>128</v>
      </c>
      <c r="F128" s="134" t="s">
        <v>129</v>
      </c>
      <c r="G128" s="135" t="s">
        <v>130</v>
      </c>
      <c r="H128" s="136">
        <v>1</v>
      </c>
      <c r="I128" s="137"/>
      <c r="J128" s="138">
        <f t="shared" ref="J128:J133" si="0">ROUND(I128*H128,2)</f>
        <v>0</v>
      </c>
      <c r="K128" s="139"/>
      <c r="L128" s="30"/>
      <c r="M128" s="140" t="s">
        <v>1</v>
      </c>
      <c r="N128" s="141" t="s">
        <v>41</v>
      </c>
      <c r="P128" s="142">
        <f t="shared" ref="P128:P133" si="1">O128*H128</f>
        <v>0</v>
      </c>
      <c r="Q128" s="142">
        <v>0</v>
      </c>
      <c r="R128" s="142">
        <f t="shared" ref="R128:R133" si="2">Q128*H128</f>
        <v>0</v>
      </c>
      <c r="S128" s="142">
        <v>0</v>
      </c>
      <c r="T128" s="143">
        <f t="shared" ref="T128:T133" si="3">S128*H128</f>
        <v>0</v>
      </c>
      <c r="AR128" s="144" t="s">
        <v>131</v>
      </c>
      <c r="AT128" s="144" t="s">
        <v>127</v>
      </c>
      <c r="AU128" s="144" t="s">
        <v>86</v>
      </c>
      <c r="AY128" s="15" t="s">
        <v>125</v>
      </c>
      <c r="BE128" s="145">
        <f t="shared" ref="BE128:BE133" si="4">IF(N128="základní",J128,0)</f>
        <v>0</v>
      </c>
      <c r="BF128" s="145">
        <f t="shared" ref="BF128:BF133" si="5">IF(N128="snížená",J128,0)</f>
        <v>0</v>
      </c>
      <c r="BG128" s="145">
        <f t="shared" ref="BG128:BG133" si="6">IF(N128="zákl. přenesená",J128,0)</f>
        <v>0</v>
      </c>
      <c r="BH128" s="145">
        <f t="shared" ref="BH128:BH133" si="7">IF(N128="sníž. přenesená",J128,0)</f>
        <v>0</v>
      </c>
      <c r="BI128" s="145">
        <f t="shared" ref="BI128:BI133" si="8">IF(N128="nulová",J128,0)</f>
        <v>0</v>
      </c>
      <c r="BJ128" s="15" t="s">
        <v>84</v>
      </c>
      <c r="BK128" s="145">
        <f t="shared" ref="BK128:BK133" si="9">ROUND(I128*H128,2)</f>
        <v>0</v>
      </c>
      <c r="BL128" s="15" t="s">
        <v>131</v>
      </c>
      <c r="BM128" s="144" t="s">
        <v>132</v>
      </c>
    </row>
    <row r="129" spans="2:65" s="1" customFormat="1" ht="16.350000000000001" customHeight="1">
      <c r="B129" s="131"/>
      <c r="C129" s="132" t="s">
        <v>86</v>
      </c>
      <c r="D129" s="132" t="s">
        <v>127</v>
      </c>
      <c r="E129" s="133" t="s">
        <v>133</v>
      </c>
      <c r="F129" s="134" t="s">
        <v>134</v>
      </c>
      <c r="G129" s="135" t="s">
        <v>130</v>
      </c>
      <c r="H129" s="136">
        <v>1</v>
      </c>
      <c r="I129" s="137"/>
      <c r="J129" s="138">
        <f t="shared" si="0"/>
        <v>0</v>
      </c>
      <c r="K129" s="139"/>
      <c r="L129" s="30"/>
      <c r="M129" s="140" t="s">
        <v>1</v>
      </c>
      <c r="N129" s="14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131</v>
      </c>
      <c r="AT129" s="144" t="s">
        <v>127</v>
      </c>
      <c r="AU129" s="144" t="s">
        <v>86</v>
      </c>
      <c r="AY129" s="15" t="s">
        <v>125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5" t="s">
        <v>84</v>
      </c>
      <c r="BK129" s="145">
        <f t="shared" si="9"/>
        <v>0</v>
      </c>
      <c r="BL129" s="15" t="s">
        <v>131</v>
      </c>
      <c r="BM129" s="144" t="s">
        <v>135</v>
      </c>
    </row>
    <row r="130" spans="2:65" s="1" customFormat="1" ht="21" customHeight="1">
      <c r="B130" s="131"/>
      <c r="C130" s="132" t="s">
        <v>136</v>
      </c>
      <c r="D130" s="132" t="s">
        <v>127</v>
      </c>
      <c r="E130" s="133" t="s">
        <v>137</v>
      </c>
      <c r="F130" s="134" t="s">
        <v>138</v>
      </c>
      <c r="G130" s="135" t="s">
        <v>139</v>
      </c>
      <c r="H130" s="136">
        <v>77</v>
      </c>
      <c r="I130" s="137"/>
      <c r="J130" s="138">
        <f t="shared" si="0"/>
        <v>0</v>
      </c>
      <c r="K130" s="139"/>
      <c r="L130" s="30"/>
      <c r="M130" s="140" t="s">
        <v>1</v>
      </c>
      <c r="N130" s="14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0.28999999999999998</v>
      </c>
      <c r="T130" s="143">
        <f t="shared" si="3"/>
        <v>22.33</v>
      </c>
      <c r="AR130" s="144" t="s">
        <v>131</v>
      </c>
      <c r="AT130" s="144" t="s">
        <v>127</v>
      </c>
      <c r="AU130" s="144" t="s">
        <v>86</v>
      </c>
      <c r="AY130" s="15" t="s">
        <v>125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5" t="s">
        <v>84</v>
      </c>
      <c r="BK130" s="145">
        <f t="shared" si="9"/>
        <v>0</v>
      </c>
      <c r="BL130" s="15" t="s">
        <v>131</v>
      </c>
      <c r="BM130" s="144" t="s">
        <v>140</v>
      </c>
    </row>
    <row r="131" spans="2:65" s="1" customFormat="1" ht="16.350000000000001" customHeight="1">
      <c r="B131" s="131"/>
      <c r="C131" s="132" t="s">
        <v>131</v>
      </c>
      <c r="D131" s="132" t="s">
        <v>127</v>
      </c>
      <c r="E131" s="133" t="s">
        <v>141</v>
      </c>
      <c r="F131" s="134" t="s">
        <v>142</v>
      </c>
      <c r="G131" s="135" t="s">
        <v>139</v>
      </c>
      <c r="H131" s="136">
        <v>77</v>
      </c>
      <c r="I131" s="137"/>
      <c r="J131" s="138">
        <f t="shared" si="0"/>
        <v>0</v>
      </c>
      <c r="K131" s="139"/>
      <c r="L131" s="30"/>
      <c r="M131" s="140" t="s">
        <v>1</v>
      </c>
      <c r="N131" s="141" t="s">
        <v>41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0.22</v>
      </c>
      <c r="T131" s="143">
        <f t="shared" si="3"/>
        <v>16.940000000000001</v>
      </c>
      <c r="AR131" s="144" t="s">
        <v>131</v>
      </c>
      <c r="AT131" s="144" t="s">
        <v>127</v>
      </c>
      <c r="AU131" s="144" t="s">
        <v>86</v>
      </c>
      <c r="AY131" s="15" t="s">
        <v>125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5" t="s">
        <v>84</v>
      </c>
      <c r="BK131" s="145">
        <f t="shared" si="9"/>
        <v>0</v>
      </c>
      <c r="BL131" s="15" t="s">
        <v>131</v>
      </c>
      <c r="BM131" s="144" t="s">
        <v>143</v>
      </c>
    </row>
    <row r="132" spans="2:65" s="1" customFormat="1" ht="16.350000000000001" customHeight="1">
      <c r="B132" s="131"/>
      <c r="C132" s="132" t="s">
        <v>144</v>
      </c>
      <c r="D132" s="132" t="s">
        <v>127</v>
      </c>
      <c r="E132" s="133" t="s">
        <v>145</v>
      </c>
      <c r="F132" s="134" t="s">
        <v>146</v>
      </c>
      <c r="G132" s="135" t="s">
        <v>139</v>
      </c>
      <c r="H132" s="136">
        <v>337</v>
      </c>
      <c r="I132" s="137"/>
      <c r="J132" s="138">
        <f t="shared" si="0"/>
        <v>0</v>
      </c>
      <c r="K132" s="139"/>
      <c r="L132" s="30"/>
      <c r="M132" s="140" t="s">
        <v>1</v>
      </c>
      <c r="N132" s="141" t="s">
        <v>41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131</v>
      </c>
      <c r="AT132" s="144" t="s">
        <v>127</v>
      </c>
      <c r="AU132" s="144" t="s">
        <v>86</v>
      </c>
      <c r="AY132" s="15" t="s">
        <v>125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5" t="s">
        <v>84</v>
      </c>
      <c r="BK132" s="145">
        <f t="shared" si="9"/>
        <v>0</v>
      </c>
      <c r="BL132" s="15" t="s">
        <v>131</v>
      </c>
      <c r="BM132" s="144" t="s">
        <v>147</v>
      </c>
    </row>
    <row r="133" spans="2:65" s="1" customFormat="1" ht="21" customHeight="1">
      <c r="B133" s="131"/>
      <c r="C133" s="132" t="s">
        <v>148</v>
      </c>
      <c r="D133" s="132" t="s">
        <v>127</v>
      </c>
      <c r="E133" s="133" t="s">
        <v>149</v>
      </c>
      <c r="F133" s="134" t="s">
        <v>150</v>
      </c>
      <c r="G133" s="135" t="s">
        <v>151</v>
      </c>
      <c r="H133" s="136">
        <v>14</v>
      </c>
      <c r="I133" s="137"/>
      <c r="J133" s="138">
        <f t="shared" si="0"/>
        <v>0</v>
      </c>
      <c r="K133" s="139"/>
      <c r="L133" s="30"/>
      <c r="M133" s="140" t="s">
        <v>1</v>
      </c>
      <c r="N133" s="141" t="s">
        <v>41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131</v>
      </c>
      <c r="AT133" s="144" t="s">
        <v>127</v>
      </c>
      <c r="AU133" s="144" t="s">
        <v>86</v>
      </c>
      <c r="AY133" s="15" t="s">
        <v>125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5" t="s">
        <v>84</v>
      </c>
      <c r="BK133" s="145">
        <f t="shared" si="9"/>
        <v>0</v>
      </c>
      <c r="BL133" s="15" t="s">
        <v>131</v>
      </c>
      <c r="BM133" s="144" t="s">
        <v>152</v>
      </c>
    </row>
    <row r="134" spans="2:65" s="12" customFormat="1" ht="11.25">
      <c r="B134" s="146"/>
      <c r="D134" s="147" t="s">
        <v>153</v>
      </c>
      <c r="E134" s="148" t="s">
        <v>1</v>
      </c>
      <c r="F134" s="149" t="s">
        <v>154</v>
      </c>
      <c r="H134" s="150">
        <v>14</v>
      </c>
      <c r="I134" s="151"/>
      <c r="L134" s="146"/>
      <c r="M134" s="152"/>
      <c r="T134" s="153"/>
      <c r="AT134" s="148" t="s">
        <v>153</v>
      </c>
      <c r="AU134" s="148" t="s">
        <v>86</v>
      </c>
      <c r="AV134" s="12" t="s">
        <v>86</v>
      </c>
      <c r="AW134" s="12" t="s">
        <v>32</v>
      </c>
      <c r="AX134" s="12" t="s">
        <v>84</v>
      </c>
      <c r="AY134" s="148" t="s">
        <v>125</v>
      </c>
    </row>
    <row r="135" spans="2:65" s="1" customFormat="1" ht="16.350000000000001" customHeight="1">
      <c r="B135" s="131"/>
      <c r="C135" s="132" t="s">
        <v>155</v>
      </c>
      <c r="D135" s="132" t="s">
        <v>127</v>
      </c>
      <c r="E135" s="133" t="s">
        <v>156</v>
      </c>
      <c r="F135" s="134" t="s">
        <v>157</v>
      </c>
      <c r="G135" s="135" t="s">
        <v>151</v>
      </c>
      <c r="H135" s="136">
        <v>6</v>
      </c>
      <c r="I135" s="137"/>
      <c r="J135" s="138">
        <f>ROUND(I135*H135,2)</f>
        <v>0</v>
      </c>
      <c r="K135" s="139"/>
      <c r="L135" s="30"/>
      <c r="M135" s="140" t="s">
        <v>1</v>
      </c>
      <c r="N135" s="141" t="s">
        <v>41</v>
      </c>
      <c r="P135" s="142">
        <f>O135*H135</f>
        <v>0</v>
      </c>
      <c r="Q135" s="142">
        <v>0</v>
      </c>
      <c r="R135" s="142">
        <f>Q135*H135</f>
        <v>0</v>
      </c>
      <c r="S135" s="142">
        <v>0</v>
      </c>
      <c r="T135" s="143">
        <f>S135*H135</f>
        <v>0</v>
      </c>
      <c r="AR135" s="144" t="s">
        <v>131</v>
      </c>
      <c r="AT135" s="144" t="s">
        <v>127</v>
      </c>
      <c r="AU135" s="144" t="s">
        <v>86</v>
      </c>
      <c r="AY135" s="15" t="s">
        <v>125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5" t="s">
        <v>84</v>
      </c>
      <c r="BK135" s="145">
        <f>ROUND(I135*H135,2)</f>
        <v>0</v>
      </c>
      <c r="BL135" s="15" t="s">
        <v>131</v>
      </c>
      <c r="BM135" s="144" t="s">
        <v>158</v>
      </c>
    </row>
    <row r="136" spans="2:65" s="12" customFormat="1" ht="11.25">
      <c r="B136" s="146"/>
      <c r="D136" s="147" t="s">
        <v>153</v>
      </c>
      <c r="E136" s="148" t="s">
        <v>1</v>
      </c>
      <c r="F136" s="149" t="s">
        <v>159</v>
      </c>
      <c r="H136" s="150">
        <v>4</v>
      </c>
      <c r="I136" s="151"/>
      <c r="L136" s="146"/>
      <c r="M136" s="152"/>
      <c r="T136" s="153"/>
      <c r="AT136" s="148" t="s">
        <v>153</v>
      </c>
      <c r="AU136" s="148" t="s">
        <v>86</v>
      </c>
      <c r="AV136" s="12" t="s">
        <v>86</v>
      </c>
      <c r="AW136" s="12" t="s">
        <v>32</v>
      </c>
      <c r="AX136" s="12" t="s">
        <v>76</v>
      </c>
      <c r="AY136" s="148" t="s">
        <v>125</v>
      </c>
    </row>
    <row r="137" spans="2:65" s="12" customFormat="1" ht="11.25">
      <c r="B137" s="146"/>
      <c r="D137" s="147" t="s">
        <v>153</v>
      </c>
      <c r="E137" s="148" t="s">
        <v>1</v>
      </c>
      <c r="F137" s="149" t="s">
        <v>160</v>
      </c>
      <c r="H137" s="150">
        <v>2</v>
      </c>
      <c r="I137" s="151"/>
      <c r="L137" s="146"/>
      <c r="M137" s="152"/>
      <c r="T137" s="153"/>
      <c r="AT137" s="148" t="s">
        <v>153</v>
      </c>
      <c r="AU137" s="148" t="s">
        <v>86</v>
      </c>
      <c r="AV137" s="12" t="s">
        <v>86</v>
      </c>
      <c r="AW137" s="12" t="s">
        <v>32</v>
      </c>
      <c r="AX137" s="12" t="s">
        <v>76</v>
      </c>
      <c r="AY137" s="148" t="s">
        <v>125</v>
      </c>
    </row>
    <row r="138" spans="2:65" s="13" customFormat="1" ht="11.25">
      <c r="B138" s="154"/>
      <c r="D138" s="147" t="s">
        <v>153</v>
      </c>
      <c r="E138" s="155" t="s">
        <v>1</v>
      </c>
      <c r="F138" s="156" t="s">
        <v>161</v>
      </c>
      <c r="H138" s="157">
        <v>6</v>
      </c>
      <c r="I138" s="158"/>
      <c r="L138" s="154"/>
      <c r="M138" s="159"/>
      <c r="T138" s="160"/>
      <c r="AT138" s="155" t="s">
        <v>153</v>
      </c>
      <c r="AU138" s="155" t="s">
        <v>86</v>
      </c>
      <c r="AV138" s="13" t="s">
        <v>131</v>
      </c>
      <c r="AW138" s="13" t="s">
        <v>32</v>
      </c>
      <c r="AX138" s="13" t="s">
        <v>84</v>
      </c>
      <c r="AY138" s="155" t="s">
        <v>125</v>
      </c>
    </row>
    <row r="139" spans="2:65" s="1" customFormat="1" ht="21" customHeight="1">
      <c r="B139" s="131"/>
      <c r="C139" s="132" t="s">
        <v>162</v>
      </c>
      <c r="D139" s="132" t="s">
        <v>127</v>
      </c>
      <c r="E139" s="133" t="s">
        <v>163</v>
      </c>
      <c r="F139" s="134" t="s">
        <v>164</v>
      </c>
      <c r="G139" s="135" t="s">
        <v>151</v>
      </c>
      <c r="H139" s="136">
        <v>5.5339999999999998</v>
      </c>
      <c r="I139" s="137"/>
      <c r="J139" s="138">
        <f>ROUND(I139*H139,2)</f>
        <v>0</v>
      </c>
      <c r="K139" s="139"/>
      <c r="L139" s="30"/>
      <c r="M139" s="140" t="s">
        <v>1</v>
      </c>
      <c r="N139" s="141" t="s">
        <v>41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131</v>
      </c>
      <c r="AT139" s="144" t="s">
        <v>127</v>
      </c>
      <c r="AU139" s="144" t="s">
        <v>86</v>
      </c>
      <c r="AY139" s="15" t="s">
        <v>125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5" t="s">
        <v>84</v>
      </c>
      <c r="BK139" s="145">
        <f>ROUND(I139*H139,2)</f>
        <v>0</v>
      </c>
      <c r="BL139" s="15" t="s">
        <v>131</v>
      </c>
      <c r="BM139" s="144" t="s">
        <v>165</v>
      </c>
    </row>
    <row r="140" spans="2:65" s="12" customFormat="1" ht="11.25">
      <c r="B140" s="146"/>
      <c r="D140" s="147" t="s">
        <v>153</v>
      </c>
      <c r="E140" s="148" t="s">
        <v>1</v>
      </c>
      <c r="F140" s="149" t="s">
        <v>166</v>
      </c>
      <c r="H140" s="150">
        <v>5.5339999999999998</v>
      </c>
      <c r="I140" s="151"/>
      <c r="L140" s="146"/>
      <c r="M140" s="152"/>
      <c r="T140" s="153"/>
      <c r="AT140" s="148" t="s">
        <v>153</v>
      </c>
      <c r="AU140" s="148" t="s">
        <v>86</v>
      </c>
      <c r="AV140" s="12" t="s">
        <v>86</v>
      </c>
      <c r="AW140" s="12" t="s">
        <v>32</v>
      </c>
      <c r="AX140" s="12" t="s">
        <v>84</v>
      </c>
      <c r="AY140" s="148" t="s">
        <v>125</v>
      </c>
    </row>
    <row r="141" spans="2:65" s="1" customFormat="1" ht="21" customHeight="1">
      <c r="B141" s="131"/>
      <c r="C141" s="132" t="s">
        <v>167</v>
      </c>
      <c r="D141" s="132" t="s">
        <v>127</v>
      </c>
      <c r="E141" s="133" t="s">
        <v>168</v>
      </c>
      <c r="F141" s="134" t="s">
        <v>169</v>
      </c>
      <c r="G141" s="135" t="s">
        <v>151</v>
      </c>
      <c r="H141" s="136">
        <v>50.4</v>
      </c>
      <c r="I141" s="137"/>
      <c r="J141" s="138">
        <f>ROUND(I141*H141,2)</f>
        <v>0</v>
      </c>
      <c r="K141" s="139"/>
      <c r="L141" s="30"/>
      <c r="M141" s="140" t="s">
        <v>1</v>
      </c>
      <c r="N141" s="141" t="s">
        <v>41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131</v>
      </c>
      <c r="AT141" s="144" t="s">
        <v>127</v>
      </c>
      <c r="AU141" s="144" t="s">
        <v>86</v>
      </c>
      <c r="AY141" s="15" t="s">
        <v>125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5" t="s">
        <v>84</v>
      </c>
      <c r="BK141" s="145">
        <f>ROUND(I141*H141,2)</f>
        <v>0</v>
      </c>
      <c r="BL141" s="15" t="s">
        <v>131</v>
      </c>
      <c r="BM141" s="144" t="s">
        <v>170</v>
      </c>
    </row>
    <row r="142" spans="2:65" s="12" customFormat="1" ht="11.25">
      <c r="B142" s="146"/>
      <c r="D142" s="147" t="s">
        <v>153</v>
      </c>
      <c r="E142" s="148" t="s">
        <v>1</v>
      </c>
      <c r="F142" s="149" t="s">
        <v>171</v>
      </c>
      <c r="H142" s="150">
        <v>50.4</v>
      </c>
      <c r="I142" s="151"/>
      <c r="L142" s="146"/>
      <c r="M142" s="152"/>
      <c r="T142" s="153"/>
      <c r="AT142" s="148" t="s">
        <v>153</v>
      </c>
      <c r="AU142" s="148" t="s">
        <v>86</v>
      </c>
      <c r="AV142" s="12" t="s">
        <v>86</v>
      </c>
      <c r="AW142" s="12" t="s">
        <v>32</v>
      </c>
      <c r="AX142" s="12" t="s">
        <v>84</v>
      </c>
      <c r="AY142" s="148" t="s">
        <v>125</v>
      </c>
    </row>
    <row r="143" spans="2:65" s="1" customFormat="1" ht="21" customHeight="1">
      <c r="B143" s="131"/>
      <c r="C143" s="132" t="s">
        <v>172</v>
      </c>
      <c r="D143" s="132" t="s">
        <v>127</v>
      </c>
      <c r="E143" s="133" t="s">
        <v>173</v>
      </c>
      <c r="F143" s="134" t="s">
        <v>174</v>
      </c>
      <c r="G143" s="135" t="s">
        <v>175</v>
      </c>
      <c r="H143" s="136">
        <v>11</v>
      </c>
      <c r="I143" s="137"/>
      <c r="J143" s="138">
        <f>ROUND(I143*H143,2)</f>
        <v>0</v>
      </c>
      <c r="K143" s="139"/>
      <c r="L143" s="30"/>
      <c r="M143" s="140" t="s">
        <v>1</v>
      </c>
      <c r="N143" s="141" t="s">
        <v>41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131</v>
      </c>
      <c r="AT143" s="144" t="s">
        <v>127</v>
      </c>
      <c r="AU143" s="144" t="s">
        <v>86</v>
      </c>
      <c r="AY143" s="15" t="s">
        <v>125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5" t="s">
        <v>84</v>
      </c>
      <c r="BK143" s="145">
        <f>ROUND(I143*H143,2)</f>
        <v>0</v>
      </c>
      <c r="BL143" s="15" t="s">
        <v>131</v>
      </c>
      <c r="BM143" s="144" t="s">
        <v>176</v>
      </c>
    </row>
    <row r="144" spans="2:65" s="1" customFormat="1" ht="16.350000000000001" customHeight="1">
      <c r="B144" s="131"/>
      <c r="C144" s="132" t="s">
        <v>177</v>
      </c>
      <c r="D144" s="132" t="s">
        <v>127</v>
      </c>
      <c r="E144" s="133" t="s">
        <v>178</v>
      </c>
      <c r="F144" s="134" t="s">
        <v>179</v>
      </c>
      <c r="G144" s="135" t="s">
        <v>139</v>
      </c>
      <c r="H144" s="136">
        <v>168</v>
      </c>
      <c r="I144" s="137"/>
      <c r="J144" s="138">
        <f>ROUND(I144*H144,2)</f>
        <v>0</v>
      </c>
      <c r="K144" s="139"/>
      <c r="L144" s="30"/>
      <c r="M144" s="140" t="s">
        <v>1</v>
      </c>
      <c r="N144" s="141" t="s">
        <v>41</v>
      </c>
      <c r="P144" s="142">
        <f>O144*H144</f>
        <v>0</v>
      </c>
      <c r="Q144" s="142">
        <v>8.4000000000000003E-4</v>
      </c>
      <c r="R144" s="142">
        <f>Q144*H144</f>
        <v>0.14112</v>
      </c>
      <c r="S144" s="142">
        <v>0</v>
      </c>
      <c r="T144" s="143">
        <f>S144*H144</f>
        <v>0</v>
      </c>
      <c r="AR144" s="144" t="s">
        <v>131</v>
      </c>
      <c r="AT144" s="144" t="s">
        <v>127</v>
      </c>
      <c r="AU144" s="144" t="s">
        <v>86</v>
      </c>
      <c r="AY144" s="15" t="s">
        <v>125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5" t="s">
        <v>84</v>
      </c>
      <c r="BK144" s="145">
        <f>ROUND(I144*H144,2)</f>
        <v>0</v>
      </c>
      <c r="BL144" s="15" t="s">
        <v>131</v>
      </c>
      <c r="BM144" s="144" t="s">
        <v>180</v>
      </c>
    </row>
    <row r="145" spans="2:65" s="12" customFormat="1" ht="11.25">
      <c r="B145" s="146"/>
      <c r="D145" s="147" t="s">
        <v>153</v>
      </c>
      <c r="E145" s="148" t="s">
        <v>1</v>
      </c>
      <c r="F145" s="149" t="s">
        <v>181</v>
      </c>
      <c r="H145" s="150">
        <v>168</v>
      </c>
      <c r="I145" s="151"/>
      <c r="L145" s="146"/>
      <c r="M145" s="152"/>
      <c r="T145" s="153"/>
      <c r="AT145" s="148" t="s">
        <v>153</v>
      </c>
      <c r="AU145" s="148" t="s">
        <v>86</v>
      </c>
      <c r="AV145" s="12" t="s">
        <v>86</v>
      </c>
      <c r="AW145" s="12" t="s">
        <v>32</v>
      </c>
      <c r="AX145" s="12" t="s">
        <v>84</v>
      </c>
      <c r="AY145" s="148" t="s">
        <v>125</v>
      </c>
    </row>
    <row r="146" spans="2:65" s="1" customFormat="1" ht="16.350000000000001" customHeight="1">
      <c r="B146" s="131"/>
      <c r="C146" s="132" t="s">
        <v>8</v>
      </c>
      <c r="D146" s="132" t="s">
        <v>127</v>
      </c>
      <c r="E146" s="133" t="s">
        <v>182</v>
      </c>
      <c r="F146" s="134" t="s">
        <v>183</v>
      </c>
      <c r="G146" s="135" t="s">
        <v>139</v>
      </c>
      <c r="H146" s="136">
        <v>168</v>
      </c>
      <c r="I146" s="137"/>
      <c r="J146" s="138">
        <f>ROUND(I146*H146,2)</f>
        <v>0</v>
      </c>
      <c r="K146" s="139"/>
      <c r="L146" s="30"/>
      <c r="M146" s="140" t="s">
        <v>1</v>
      </c>
      <c r="N146" s="141" t="s">
        <v>41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131</v>
      </c>
      <c r="AT146" s="144" t="s">
        <v>127</v>
      </c>
      <c r="AU146" s="144" t="s">
        <v>86</v>
      </c>
      <c r="AY146" s="15" t="s">
        <v>125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5" t="s">
        <v>84</v>
      </c>
      <c r="BK146" s="145">
        <f>ROUND(I146*H146,2)</f>
        <v>0</v>
      </c>
      <c r="BL146" s="15" t="s">
        <v>131</v>
      </c>
      <c r="BM146" s="144" t="s">
        <v>184</v>
      </c>
    </row>
    <row r="147" spans="2:65" s="1" customFormat="1" ht="16.350000000000001" customHeight="1">
      <c r="B147" s="131"/>
      <c r="C147" s="132" t="s">
        <v>185</v>
      </c>
      <c r="D147" s="132" t="s">
        <v>127</v>
      </c>
      <c r="E147" s="133" t="s">
        <v>186</v>
      </c>
      <c r="F147" s="134" t="s">
        <v>187</v>
      </c>
      <c r="G147" s="135" t="s">
        <v>130</v>
      </c>
      <c r="H147" s="136">
        <v>1</v>
      </c>
      <c r="I147" s="137"/>
      <c r="J147" s="138">
        <f>ROUND(I147*H147,2)</f>
        <v>0</v>
      </c>
      <c r="K147" s="139"/>
      <c r="L147" s="30"/>
      <c r="M147" s="140" t="s">
        <v>1</v>
      </c>
      <c r="N147" s="141" t="s">
        <v>41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131</v>
      </c>
      <c r="AT147" s="144" t="s">
        <v>127</v>
      </c>
      <c r="AU147" s="144" t="s">
        <v>86</v>
      </c>
      <c r="AY147" s="15" t="s">
        <v>125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5" t="s">
        <v>84</v>
      </c>
      <c r="BK147" s="145">
        <f>ROUND(I147*H147,2)</f>
        <v>0</v>
      </c>
      <c r="BL147" s="15" t="s">
        <v>131</v>
      </c>
      <c r="BM147" s="144" t="s">
        <v>188</v>
      </c>
    </row>
    <row r="148" spans="2:65" s="1" customFormat="1" ht="16.350000000000001" customHeight="1">
      <c r="B148" s="131"/>
      <c r="C148" s="132" t="s">
        <v>189</v>
      </c>
      <c r="D148" s="132" t="s">
        <v>127</v>
      </c>
      <c r="E148" s="133" t="s">
        <v>190</v>
      </c>
      <c r="F148" s="134" t="s">
        <v>191</v>
      </c>
      <c r="G148" s="135" t="s">
        <v>130</v>
      </c>
      <c r="H148" s="136">
        <v>1</v>
      </c>
      <c r="I148" s="137"/>
      <c r="J148" s="138">
        <f>ROUND(I148*H148,2)</f>
        <v>0</v>
      </c>
      <c r="K148" s="139"/>
      <c r="L148" s="30"/>
      <c r="M148" s="140" t="s">
        <v>1</v>
      </c>
      <c r="N148" s="141" t="s">
        <v>41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131</v>
      </c>
      <c r="AT148" s="144" t="s">
        <v>127</v>
      </c>
      <c r="AU148" s="144" t="s">
        <v>86</v>
      </c>
      <c r="AY148" s="15" t="s">
        <v>125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5" t="s">
        <v>84</v>
      </c>
      <c r="BK148" s="145">
        <f>ROUND(I148*H148,2)</f>
        <v>0</v>
      </c>
      <c r="BL148" s="15" t="s">
        <v>131</v>
      </c>
      <c r="BM148" s="144" t="s">
        <v>192</v>
      </c>
    </row>
    <row r="149" spans="2:65" s="1" customFormat="1" ht="16.350000000000001" customHeight="1">
      <c r="B149" s="131"/>
      <c r="C149" s="132" t="s">
        <v>193</v>
      </c>
      <c r="D149" s="132" t="s">
        <v>127</v>
      </c>
      <c r="E149" s="133" t="s">
        <v>194</v>
      </c>
      <c r="F149" s="134" t="s">
        <v>195</v>
      </c>
      <c r="G149" s="135" t="s">
        <v>130</v>
      </c>
      <c r="H149" s="136">
        <v>1</v>
      </c>
      <c r="I149" s="137"/>
      <c r="J149" s="138">
        <f>ROUND(I149*H149,2)</f>
        <v>0</v>
      </c>
      <c r="K149" s="139"/>
      <c r="L149" s="30"/>
      <c r="M149" s="140" t="s">
        <v>1</v>
      </c>
      <c r="N149" s="141" t="s">
        <v>41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131</v>
      </c>
      <c r="AT149" s="144" t="s">
        <v>127</v>
      </c>
      <c r="AU149" s="144" t="s">
        <v>86</v>
      </c>
      <c r="AY149" s="15" t="s">
        <v>125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5" t="s">
        <v>84</v>
      </c>
      <c r="BK149" s="145">
        <f>ROUND(I149*H149,2)</f>
        <v>0</v>
      </c>
      <c r="BL149" s="15" t="s">
        <v>131</v>
      </c>
      <c r="BM149" s="144" t="s">
        <v>196</v>
      </c>
    </row>
    <row r="150" spans="2:65" s="1" customFormat="1" ht="21" customHeight="1">
      <c r="B150" s="131"/>
      <c r="C150" s="132" t="s">
        <v>197</v>
      </c>
      <c r="D150" s="132" t="s">
        <v>127</v>
      </c>
      <c r="E150" s="133" t="s">
        <v>198</v>
      </c>
      <c r="F150" s="134" t="s">
        <v>199</v>
      </c>
      <c r="G150" s="135" t="s">
        <v>151</v>
      </c>
      <c r="H150" s="136">
        <v>56.634</v>
      </c>
      <c r="I150" s="137"/>
      <c r="J150" s="138">
        <f>ROUND(I150*H150,2)</f>
        <v>0</v>
      </c>
      <c r="K150" s="139"/>
      <c r="L150" s="30"/>
      <c r="M150" s="140" t="s">
        <v>1</v>
      </c>
      <c r="N150" s="141" t="s">
        <v>41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131</v>
      </c>
      <c r="AT150" s="144" t="s">
        <v>127</v>
      </c>
      <c r="AU150" s="144" t="s">
        <v>86</v>
      </c>
      <c r="AY150" s="15" t="s">
        <v>125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5" t="s">
        <v>84</v>
      </c>
      <c r="BK150" s="145">
        <f>ROUND(I150*H150,2)</f>
        <v>0</v>
      </c>
      <c r="BL150" s="15" t="s">
        <v>131</v>
      </c>
      <c r="BM150" s="144" t="s">
        <v>200</v>
      </c>
    </row>
    <row r="151" spans="2:65" s="12" customFormat="1" ht="11.25">
      <c r="B151" s="146"/>
      <c r="D151" s="147" t="s">
        <v>153</v>
      </c>
      <c r="E151" s="148" t="s">
        <v>1</v>
      </c>
      <c r="F151" s="149" t="s">
        <v>201</v>
      </c>
      <c r="H151" s="150">
        <v>18.3</v>
      </c>
      <c r="I151" s="151"/>
      <c r="L151" s="146"/>
      <c r="M151" s="152"/>
      <c r="T151" s="153"/>
      <c r="AT151" s="148" t="s">
        <v>153</v>
      </c>
      <c r="AU151" s="148" t="s">
        <v>86</v>
      </c>
      <c r="AV151" s="12" t="s">
        <v>86</v>
      </c>
      <c r="AW151" s="12" t="s">
        <v>32</v>
      </c>
      <c r="AX151" s="12" t="s">
        <v>76</v>
      </c>
      <c r="AY151" s="148" t="s">
        <v>125</v>
      </c>
    </row>
    <row r="152" spans="2:65" s="12" customFormat="1" ht="11.25">
      <c r="B152" s="146"/>
      <c r="D152" s="147" t="s">
        <v>153</v>
      </c>
      <c r="E152" s="148" t="s">
        <v>1</v>
      </c>
      <c r="F152" s="149" t="s">
        <v>202</v>
      </c>
      <c r="H152" s="150">
        <v>38.334000000000003</v>
      </c>
      <c r="I152" s="151"/>
      <c r="L152" s="146"/>
      <c r="M152" s="152"/>
      <c r="T152" s="153"/>
      <c r="AT152" s="148" t="s">
        <v>153</v>
      </c>
      <c r="AU152" s="148" t="s">
        <v>86</v>
      </c>
      <c r="AV152" s="12" t="s">
        <v>86</v>
      </c>
      <c r="AW152" s="12" t="s">
        <v>32</v>
      </c>
      <c r="AX152" s="12" t="s">
        <v>76</v>
      </c>
      <c r="AY152" s="148" t="s">
        <v>125</v>
      </c>
    </row>
    <row r="153" spans="2:65" s="13" customFormat="1" ht="11.25">
      <c r="B153" s="154"/>
      <c r="D153" s="147" t="s">
        <v>153</v>
      </c>
      <c r="E153" s="155" t="s">
        <v>1</v>
      </c>
      <c r="F153" s="156" t="s">
        <v>161</v>
      </c>
      <c r="H153" s="157">
        <v>56.634</v>
      </c>
      <c r="I153" s="158"/>
      <c r="L153" s="154"/>
      <c r="M153" s="159"/>
      <c r="T153" s="160"/>
      <c r="AT153" s="155" t="s">
        <v>153</v>
      </c>
      <c r="AU153" s="155" t="s">
        <v>86</v>
      </c>
      <c r="AV153" s="13" t="s">
        <v>131</v>
      </c>
      <c r="AW153" s="13" t="s">
        <v>32</v>
      </c>
      <c r="AX153" s="13" t="s">
        <v>84</v>
      </c>
      <c r="AY153" s="155" t="s">
        <v>125</v>
      </c>
    </row>
    <row r="154" spans="2:65" s="1" customFormat="1" ht="16.350000000000001" customHeight="1">
      <c r="B154" s="131"/>
      <c r="C154" s="132" t="s">
        <v>203</v>
      </c>
      <c r="D154" s="132" t="s">
        <v>127</v>
      </c>
      <c r="E154" s="133" t="s">
        <v>204</v>
      </c>
      <c r="F154" s="134" t="s">
        <v>205</v>
      </c>
      <c r="G154" s="135" t="s">
        <v>151</v>
      </c>
      <c r="H154" s="136">
        <v>18.3</v>
      </c>
      <c r="I154" s="137"/>
      <c r="J154" s="138">
        <f>ROUND(I154*H154,2)</f>
        <v>0</v>
      </c>
      <c r="K154" s="139"/>
      <c r="L154" s="30"/>
      <c r="M154" s="140" t="s">
        <v>1</v>
      </c>
      <c r="N154" s="141" t="s">
        <v>41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131</v>
      </c>
      <c r="AT154" s="144" t="s">
        <v>127</v>
      </c>
      <c r="AU154" s="144" t="s">
        <v>86</v>
      </c>
      <c r="AY154" s="15" t="s">
        <v>125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5" t="s">
        <v>84</v>
      </c>
      <c r="BK154" s="145">
        <f>ROUND(I154*H154,2)</f>
        <v>0</v>
      </c>
      <c r="BL154" s="15" t="s">
        <v>131</v>
      </c>
      <c r="BM154" s="144" t="s">
        <v>206</v>
      </c>
    </row>
    <row r="155" spans="2:65" s="12" customFormat="1" ht="11.25">
      <c r="B155" s="146"/>
      <c r="D155" s="147" t="s">
        <v>153</v>
      </c>
      <c r="E155" s="148" t="s">
        <v>1</v>
      </c>
      <c r="F155" s="149" t="s">
        <v>201</v>
      </c>
      <c r="H155" s="150">
        <v>18.3</v>
      </c>
      <c r="I155" s="151"/>
      <c r="L155" s="146"/>
      <c r="M155" s="152"/>
      <c r="T155" s="153"/>
      <c r="AT155" s="148" t="s">
        <v>153</v>
      </c>
      <c r="AU155" s="148" t="s">
        <v>86</v>
      </c>
      <c r="AV155" s="12" t="s">
        <v>86</v>
      </c>
      <c r="AW155" s="12" t="s">
        <v>32</v>
      </c>
      <c r="AX155" s="12" t="s">
        <v>84</v>
      </c>
      <c r="AY155" s="148" t="s">
        <v>125</v>
      </c>
    </row>
    <row r="156" spans="2:65" s="1" customFormat="1" ht="16.350000000000001" customHeight="1">
      <c r="B156" s="131"/>
      <c r="C156" s="132" t="s">
        <v>207</v>
      </c>
      <c r="D156" s="132" t="s">
        <v>127</v>
      </c>
      <c r="E156" s="133" t="s">
        <v>208</v>
      </c>
      <c r="F156" s="134" t="s">
        <v>209</v>
      </c>
      <c r="G156" s="135" t="s">
        <v>151</v>
      </c>
      <c r="H156" s="136">
        <v>120</v>
      </c>
      <c r="I156" s="137"/>
      <c r="J156" s="138">
        <f>ROUND(I156*H156,2)</f>
        <v>0</v>
      </c>
      <c r="K156" s="139"/>
      <c r="L156" s="30"/>
      <c r="M156" s="140" t="s">
        <v>1</v>
      </c>
      <c r="N156" s="141" t="s">
        <v>41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131</v>
      </c>
      <c r="AT156" s="144" t="s">
        <v>127</v>
      </c>
      <c r="AU156" s="144" t="s">
        <v>86</v>
      </c>
      <c r="AY156" s="15" t="s">
        <v>125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5" t="s">
        <v>84</v>
      </c>
      <c r="BK156" s="145">
        <f>ROUND(I156*H156,2)</f>
        <v>0</v>
      </c>
      <c r="BL156" s="15" t="s">
        <v>131</v>
      </c>
      <c r="BM156" s="144" t="s">
        <v>210</v>
      </c>
    </row>
    <row r="157" spans="2:65" s="1" customFormat="1" ht="16.350000000000001" customHeight="1">
      <c r="B157" s="131"/>
      <c r="C157" s="161" t="s">
        <v>211</v>
      </c>
      <c r="D157" s="161" t="s">
        <v>212</v>
      </c>
      <c r="E157" s="162" t="s">
        <v>213</v>
      </c>
      <c r="F157" s="163" t="s">
        <v>214</v>
      </c>
      <c r="G157" s="164" t="s">
        <v>215</v>
      </c>
      <c r="H157" s="165">
        <v>146.999</v>
      </c>
      <c r="I157" s="166"/>
      <c r="J157" s="167">
        <f>ROUND(I157*H157,2)</f>
        <v>0</v>
      </c>
      <c r="K157" s="168"/>
      <c r="L157" s="169"/>
      <c r="M157" s="170" t="s">
        <v>1</v>
      </c>
      <c r="N157" s="171" t="s">
        <v>41</v>
      </c>
      <c r="P157" s="142">
        <f>O157*H157</f>
        <v>0</v>
      </c>
      <c r="Q157" s="142">
        <v>1</v>
      </c>
      <c r="R157" s="142">
        <f>Q157*H157</f>
        <v>146.999</v>
      </c>
      <c r="S157" s="142">
        <v>0</v>
      </c>
      <c r="T157" s="143">
        <f>S157*H157</f>
        <v>0</v>
      </c>
      <c r="AR157" s="144" t="s">
        <v>162</v>
      </c>
      <c r="AT157" s="144" t="s">
        <v>212</v>
      </c>
      <c r="AU157" s="144" t="s">
        <v>86</v>
      </c>
      <c r="AY157" s="15" t="s">
        <v>125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5" t="s">
        <v>84</v>
      </c>
      <c r="BK157" s="145">
        <f>ROUND(I157*H157,2)</f>
        <v>0</v>
      </c>
      <c r="BL157" s="15" t="s">
        <v>131</v>
      </c>
      <c r="BM157" s="144" t="s">
        <v>216</v>
      </c>
    </row>
    <row r="158" spans="2:65" s="12" customFormat="1" ht="11.25">
      <c r="B158" s="146"/>
      <c r="D158" s="147" t="s">
        <v>153</v>
      </c>
      <c r="E158" s="148" t="s">
        <v>1</v>
      </c>
      <c r="F158" s="149" t="s">
        <v>217</v>
      </c>
      <c r="H158" s="150">
        <v>146.999</v>
      </c>
      <c r="I158" s="151"/>
      <c r="L158" s="146"/>
      <c r="M158" s="152"/>
      <c r="T158" s="153"/>
      <c r="AT158" s="148" t="s">
        <v>153</v>
      </c>
      <c r="AU158" s="148" t="s">
        <v>86</v>
      </c>
      <c r="AV158" s="12" t="s">
        <v>86</v>
      </c>
      <c r="AW158" s="12" t="s">
        <v>32</v>
      </c>
      <c r="AX158" s="12" t="s">
        <v>84</v>
      </c>
      <c r="AY158" s="148" t="s">
        <v>125</v>
      </c>
    </row>
    <row r="159" spans="2:65" s="1" customFormat="1" ht="16.350000000000001" customHeight="1">
      <c r="B159" s="131"/>
      <c r="C159" s="132" t="s">
        <v>218</v>
      </c>
      <c r="D159" s="132" t="s">
        <v>127</v>
      </c>
      <c r="E159" s="133" t="s">
        <v>219</v>
      </c>
      <c r="F159" s="134" t="s">
        <v>220</v>
      </c>
      <c r="G159" s="135" t="s">
        <v>151</v>
      </c>
      <c r="H159" s="136">
        <v>37.6</v>
      </c>
      <c r="I159" s="137"/>
      <c r="J159" s="138">
        <f>ROUND(I159*H159,2)</f>
        <v>0</v>
      </c>
      <c r="K159" s="139"/>
      <c r="L159" s="30"/>
      <c r="M159" s="140" t="s">
        <v>1</v>
      </c>
      <c r="N159" s="141" t="s">
        <v>41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131</v>
      </c>
      <c r="AT159" s="144" t="s">
        <v>127</v>
      </c>
      <c r="AU159" s="144" t="s">
        <v>86</v>
      </c>
      <c r="AY159" s="15" t="s">
        <v>125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5" t="s">
        <v>84</v>
      </c>
      <c r="BK159" s="145">
        <f>ROUND(I159*H159,2)</f>
        <v>0</v>
      </c>
      <c r="BL159" s="15" t="s">
        <v>131</v>
      </c>
      <c r="BM159" s="144" t="s">
        <v>221</v>
      </c>
    </row>
    <row r="160" spans="2:65" s="12" customFormat="1" ht="11.25">
      <c r="B160" s="146"/>
      <c r="D160" s="147" t="s">
        <v>153</v>
      </c>
      <c r="E160" s="148" t="s">
        <v>1</v>
      </c>
      <c r="F160" s="149" t="s">
        <v>222</v>
      </c>
      <c r="H160" s="150">
        <v>4</v>
      </c>
      <c r="I160" s="151"/>
      <c r="L160" s="146"/>
      <c r="M160" s="152"/>
      <c r="T160" s="153"/>
      <c r="AT160" s="148" t="s">
        <v>153</v>
      </c>
      <c r="AU160" s="148" t="s">
        <v>86</v>
      </c>
      <c r="AV160" s="12" t="s">
        <v>86</v>
      </c>
      <c r="AW160" s="12" t="s">
        <v>32</v>
      </c>
      <c r="AX160" s="12" t="s">
        <v>76</v>
      </c>
      <c r="AY160" s="148" t="s">
        <v>125</v>
      </c>
    </row>
    <row r="161" spans="2:65" s="12" customFormat="1" ht="11.25">
      <c r="B161" s="146"/>
      <c r="D161" s="147" t="s">
        <v>153</v>
      </c>
      <c r="E161" s="148" t="s">
        <v>1</v>
      </c>
      <c r="F161" s="149" t="s">
        <v>223</v>
      </c>
      <c r="H161" s="150">
        <v>33.6</v>
      </c>
      <c r="I161" s="151"/>
      <c r="L161" s="146"/>
      <c r="M161" s="152"/>
      <c r="T161" s="153"/>
      <c r="AT161" s="148" t="s">
        <v>153</v>
      </c>
      <c r="AU161" s="148" t="s">
        <v>86</v>
      </c>
      <c r="AV161" s="12" t="s">
        <v>86</v>
      </c>
      <c r="AW161" s="12" t="s">
        <v>32</v>
      </c>
      <c r="AX161" s="12" t="s">
        <v>76</v>
      </c>
      <c r="AY161" s="148" t="s">
        <v>125</v>
      </c>
    </row>
    <row r="162" spans="2:65" s="13" customFormat="1" ht="11.25">
      <c r="B162" s="154"/>
      <c r="D162" s="147" t="s">
        <v>153</v>
      </c>
      <c r="E162" s="155" t="s">
        <v>1</v>
      </c>
      <c r="F162" s="156" t="s">
        <v>161</v>
      </c>
      <c r="H162" s="157">
        <v>37.6</v>
      </c>
      <c r="I162" s="158"/>
      <c r="L162" s="154"/>
      <c r="M162" s="159"/>
      <c r="T162" s="160"/>
      <c r="AT162" s="155" t="s">
        <v>153</v>
      </c>
      <c r="AU162" s="155" t="s">
        <v>86</v>
      </c>
      <c r="AV162" s="13" t="s">
        <v>131</v>
      </c>
      <c r="AW162" s="13" t="s">
        <v>32</v>
      </c>
      <c r="AX162" s="13" t="s">
        <v>84</v>
      </c>
      <c r="AY162" s="155" t="s">
        <v>125</v>
      </c>
    </row>
    <row r="163" spans="2:65" s="1" customFormat="1" ht="21" customHeight="1">
      <c r="B163" s="131"/>
      <c r="C163" s="132" t="s">
        <v>7</v>
      </c>
      <c r="D163" s="132" t="s">
        <v>127</v>
      </c>
      <c r="E163" s="133" t="s">
        <v>224</v>
      </c>
      <c r="F163" s="134" t="s">
        <v>225</v>
      </c>
      <c r="G163" s="135" t="s">
        <v>139</v>
      </c>
      <c r="H163" s="136">
        <v>183</v>
      </c>
      <c r="I163" s="137"/>
      <c r="J163" s="138">
        <f>ROUND(I163*H163,2)</f>
        <v>0</v>
      </c>
      <c r="K163" s="139"/>
      <c r="L163" s="30"/>
      <c r="M163" s="140" t="s">
        <v>1</v>
      </c>
      <c r="N163" s="141" t="s">
        <v>41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131</v>
      </c>
      <c r="AT163" s="144" t="s">
        <v>127</v>
      </c>
      <c r="AU163" s="144" t="s">
        <v>86</v>
      </c>
      <c r="AY163" s="15" t="s">
        <v>125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5" t="s">
        <v>84</v>
      </c>
      <c r="BK163" s="145">
        <f>ROUND(I163*H163,2)</f>
        <v>0</v>
      </c>
      <c r="BL163" s="15" t="s">
        <v>131</v>
      </c>
      <c r="BM163" s="144" t="s">
        <v>226</v>
      </c>
    </row>
    <row r="164" spans="2:65" s="1" customFormat="1" ht="16.350000000000001" customHeight="1">
      <c r="B164" s="131"/>
      <c r="C164" s="132" t="s">
        <v>227</v>
      </c>
      <c r="D164" s="132" t="s">
        <v>127</v>
      </c>
      <c r="E164" s="133" t="s">
        <v>228</v>
      </c>
      <c r="F164" s="134" t="s">
        <v>229</v>
      </c>
      <c r="G164" s="135" t="s">
        <v>139</v>
      </c>
      <c r="H164" s="136">
        <v>183</v>
      </c>
      <c r="I164" s="137"/>
      <c r="J164" s="138">
        <f>ROUND(I164*H164,2)</f>
        <v>0</v>
      </c>
      <c r="K164" s="139"/>
      <c r="L164" s="30"/>
      <c r="M164" s="140" t="s">
        <v>1</v>
      </c>
      <c r="N164" s="141" t="s">
        <v>41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131</v>
      </c>
      <c r="AT164" s="144" t="s">
        <v>127</v>
      </c>
      <c r="AU164" s="144" t="s">
        <v>86</v>
      </c>
      <c r="AY164" s="15" t="s">
        <v>125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5" t="s">
        <v>84</v>
      </c>
      <c r="BK164" s="145">
        <f>ROUND(I164*H164,2)</f>
        <v>0</v>
      </c>
      <c r="BL164" s="15" t="s">
        <v>131</v>
      </c>
      <c r="BM164" s="144" t="s">
        <v>230</v>
      </c>
    </row>
    <row r="165" spans="2:65" s="1" customFormat="1" ht="16.350000000000001" customHeight="1">
      <c r="B165" s="131"/>
      <c r="C165" s="161" t="s">
        <v>231</v>
      </c>
      <c r="D165" s="161" t="s">
        <v>212</v>
      </c>
      <c r="E165" s="162" t="s">
        <v>232</v>
      </c>
      <c r="F165" s="163" t="s">
        <v>233</v>
      </c>
      <c r="G165" s="164" t="s">
        <v>234</v>
      </c>
      <c r="H165" s="165">
        <v>3.66</v>
      </c>
      <c r="I165" s="166"/>
      <c r="J165" s="167">
        <f>ROUND(I165*H165,2)</f>
        <v>0</v>
      </c>
      <c r="K165" s="168"/>
      <c r="L165" s="169"/>
      <c r="M165" s="170" t="s">
        <v>1</v>
      </c>
      <c r="N165" s="171" t="s">
        <v>41</v>
      </c>
      <c r="P165" s="142">
        <f>O165*H165</f>
        <v>0</v>
      </c>
      <c r="Q165" s="142">
        <v>1E-3</v>
      </c>
      <c r="R165" s="142">
        <f>Q165*H165</f>
        <v>3.6600000000000001E-3</v>
      </c>
      <c r="S165" s="142">
        <v>0</v>
      </c>
      <c r="T165" s="143">
        <f>S165*H165</f>
        <v>0</v>
      </c>
      <c r="AR165" s="144" t="s">
        <v>162</v>
      </c>
      <c r="AT165" s="144" t="s">
        <v>212</v>
      </c>
      <c r="AU165" s="144" t="s">
        <v>86</v>
      </c>
      <c r="AY165" s="15" t="s">
        <v>125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5" t="s">
        <v>84</v>
      </c>
      <c r="BK165" s="145">
        <f>ROUND(I165*H165,2)</f>
        <v>0</v>
      </c>
      <c r="BL165" s="15" t="s">
        <v>131</v>
      </c>
      <c r="BM165" s="144" t="s">
        <v>235</v>
      </c>
    </row>
    <row r="166" spans="2:65" s="12" customFormat="1" ht="11.25">
      <c r="B166" s="146"/>
      <c r="D166" s="147" t="s">
        <v>153</v>
      </c>
      <c r="F166" s="149" t="s">
        <v>236</v>
      </c>
      <c r="H166" s="150">
        <v>3.66</v>
      </c>
      <c r="I166" s="151"/>
      <c r="L166" s="146"/>
      <c r="M166" s="152"/>
      <c r="T166" s="153"/>
      <c r="AT166" s="148" t="s">
        <v>153</v>
      </c>
      <c r="AU166" s="148" t="s">
        <v>86</v>
      </c>
      <c r="AV166" s="12" t="s">
        <v>86</v>
      </c>
      <c r="AW166" s="12" t="s">
        <v>3</v>
      </c>
      <c r="AX166" s="12" t="s">
        <v>84</v>
      </c>
      <c r="AY166" s="148" t="s">
        <v>125</v>
      </c>
    </row>
    <row r="167" spans="2:65" s="1" customFormat="1" ht="16.350000000000001" customHeight="1">
      <c r="B167" s="131"/>
      <c r="C167" s="132" t="s">
        <v>237</v>
      </c>
      <c r="D167" s="132" t="s">
        <v>127</v>
      </c>
      <c r="E167" s="133" t="s">
        <v>238</v>
      </c>
      <c r="F167" s="134" t="s">
        <v>239</v>
      </c>
      <c r="G167" s="135" t="s">
        <v>139</v>
      </c>
      <c r="H167" s="136">
        <v>183</v>
      </c>
      <c r="I167" s="137"/>
      <c r="J167" s="138">
        <f>ROUND(I167*H167,2)</f>
        <v>0</v>
      </c>
      <c r="K167" s="139"/>
      <c r="L167" s="30"/>
      <c r="M167" s="140" t="s">
        <v>1</v>
      </c>
      <c r="N167" s="141" t="s">
        <v>41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131</v>
      </c>
      <c r="AT167" s="144" t="s">
        <v>127</v>
      </c>
      <c r="AU167" s="144" t="s">
        <v>86</v>
      </c>
      <c r="AY167" s="15" t="s">
        <v>125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5" t="s">
        <v>84</v>
      </c>
      <c r="BK167" s="145">
        <f>ROUND(I167*H167,2)</f>
        <v>0</v>
      </c>
      <c r="BL167" s="15" t="s">
        <v>131</v>
      </c>
      <c r="BM167" s="144" t="s">
        <v>240</v>
      </c>
    </row>
    <row r="168" spans="2:65" s="12" customFormat="1" ht="11.25">
      <c r="B168" s="146"/>
      <c r="D168" s="147" t="s">
        <v>153</v>
      </c>
      <c r="E168" s="148" t="s">
        <v>1</v>
      </c>
      <c r="F168" s="149" t="s">
        <v>241</v>
      </c>
      <c r="H168" s="150">
        <v>183</v>
      </c>
      <c r="I168" s="151"/>
      <c r="L168" s="146"/>
      <c r="M168" s="152"/>
      <c r="T168" s="153"/>
      <c r="AT168" s="148" t="s">
        <v>153</v>
      </c>
      <c r="AU168" s="148" t="s">
        <v>86</v>
      </c>
      <c r="AV168" s="12" t="s">
        <v>86</v>
      </c>
      <c r="AW168" s="12" t="s">
        <v>32</v>
      </c>
      <c r="AX168" s="12" t="s">
        <v>84</v>
      </c>
      <c r="AY168" s="148" t="s">
        <v>125</v>
      </c>
    </row>
    <row r="169" spans="2:65" s="1" customFormat="1" ht="16.350000000000001" customHeight="1">
      <c r="B169" s="131"/>
      <c r="C169" s="132" t="s">
        <v>242</v>
      </c>
      <c r="D169" s="132" t="s">
        <v>127</v>
      </c>
      <c r="E169" s="133" t="s">
        <v>243</v>
      </c>
      <c r="F169" s="134" t="s">
        <v>244</v>
      </c>
      <c r="G169" s="135" t="s">
        <v>139</v>
      </c>
      <c r="H169" s="136">
        <v>209</v>
      </c>
      <c r="I169" s="137"/>
      <c r="J169" s="138">
        <f>ROUND(I169*H169,2)</f>
        <v>0</v>
      </c>
      <c r="K169" s="139"/>
      <c r="L169" s="30"/>
      <c r="M169" s="140" t="s">
        <v>1</v>
      </c>
      <c r="N169" s="141" t="s">
        <v>41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131</v>
      </c>
      <c r="AT169" s="144" t="s">
        <v>127</v>
      </c>
      <c r="AU169" s="144" t="s">
        <v>86</v>
      </c>
      <c r="AY169" s="15" t="s">
        <v>125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5" t="s">
        <v>84</v>
      </c>
      <c r="BK169" s="145">
        <f>ROUND(I169*H169,2)</f>
        <v>0</v>
      </c>
      <c r="BL169" s="15" t="s">
        <v>131</v>
      </c>
      <c r="BM169" s="144" t="s">
        <v>245</v>
      </c>
    </row>
    <row r="170" spans="2:65" s="12" customFormat="1" ht="11.25">
      <c r="B170" s="146"/>
      <c r="D170" s="147" t="s">
        <v>153</v>
      </c>
      <c r="E170" s="148" t="s">
        <v>1</v>
      </c>
      <c r="F170" s="149" t="s">
        <v>246</v>
      </c>
      <c r="H170" s="150">
        <v>209</v>
      </c>
      <c r="I170" s="151"/>
      <c r="L170" s="146"/>
      <c r="M170" s="152"/>
      <c r="T170" s="153"/>
      <c r="AT170" s="148" t="s">
        <v>153</v>
      </c>
      <c r="AU170" s="148" t="s">
        <v>86</v>
      </c>
      <c r="AV170" s="12" t="s">
        <v>86</v>
      </c>
      <c r="AW170" s="12" t="s">
        <v>32</v>
      </c>
      <c r="AX170" s="12" t="s">
        <v>84</v>
      </c>
      <c r="AY170" s="148" t="s">
        <v>125</v>
      </c>
    </row>
    <row r="171" spans="2:65" s="11" customFormat="1" ht="22.9" customHeight="1">
      <c r="B171" s="119"/>
      <c r="D171" s="120" t="s">
        <v>75</v>
      </c>
      <c r="E171" s="129" t="s">
        <v>86</v>
      </c>
      <c r="F171" s="129" t="s">
        <v>247</v>
      </c>
      <c r="I171" s="122"/>
      <c r="J171" s="130">
        <f>BK171</f>
        <v>0</v>
      </c>
      <c r="L171" s="119"/>
      <c r="M171" s="124"/>
      <c r="P171" s="125">
        <f>SUM(P172:P184)</f>
        <v>0</v>
      </c>
      <c r="R171" s="125">
        <f>SUM(R172:R184)</f>
        <v>13.449638910000001</v>
      </c>
      <c r="T171" s="126">
        <f>SUM(T172:T184)</f>
        <v>0</v>
      </c>
      <c r="AR171" s="120" t="s">
        <v>84</v>
      </c>
      <c r="AT171" s="127" t="s">
        <v>75</v>
      </c>
      <c r="AU171" s="127" t="s">
        <v>84</v>
      </c>
      <c r="AY171" s="120" t="s">
        <v>125</v>
      </c>
      <c r="BK171" s="128">
        <f>SUM(BK172:BK184)</f>
        <v>0</v>
      </c>
    </row>
    <row r="172" spans="2:65" s="1" customFormat="1" ht="16.350000000000001" customHeight="1">
      <c r="B172" s="131"/>
      <c r="C172" s="132" t="s">
        <v>248</v>
      </c>
      <c r="D172" s="132" t="s">
        <v>127</v>
      </c>
      <c r="E172" s="133" t="s">
        <v>249</v>
      </c>
      <c r="F172" s="134" t="s">
        <v>250</v>
      </c>
      <c r="G172" s="135" t="s">
        <v>151</v>
      </c>
      <c r="H172" s="136">
        <v>2</v>
      </c>
      <c r="I172" s="137"/>
      <c r="J172" s="138">
        <f>ROUND(I172*H172,2)</f>
        <v>0</v>
      </c>
      <c r="K172" s="139"/>
      <c r="L172" s="30"/>
      <c r="M172" s="140" t="s">
        <v>1</v>
      </c>
      <c r="N172" s="141" t="s">
        <v>41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131</v>
      </c>
      <c r="AT172" s="144" t="s">
        <v>127</v>
      </c>
      <c r="AU172" s="144" t="s">
        <v>86</v>
      </c>
      <c r="AY172" s="15" t="s">
        <v>125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5" t="s">
        <v>84</v>
      </c>
      <c r="BK172" s="145">
        <f>ROUND(I172*H172,2)</f>
        <v>0</v>
      </c>
      <c r="BL172" s="15" t="s">
        <v>131</v>
      </c>
      <c r="BM172" s="144" t="s">
        <v>251</v>
      </c>
    </row>
    <row r="173" spans="2:65" s="12" customFormat="1" ht="11.25">
      <c r="B173" s="146"/>
      <c r="D173" s="147" t="s">
        <v>153</v>
      </c>
      <c r="E173" s="148" t="s">
        <v>1</v>
      </c>
      <c r="F173" s="149" t="s">
        <v>252</v>
      </c>
      <c r="H173" s="150">
        <v>2</v>
      </c>
      <c r="I173" s="151"/>
      <c r="L173" s="146"/>
      <c r="M173" s="152"/>
      <c r="T173" s="153"/>
      <c r="AT173" s="148" t="s">
        <v>153</v>
      </c>
      <c r="AU173" s="148" t="s">
        <v>86</v>
      </c>
      <c r="AV173" s="12" t="s">
        <v>86</v>
      </c>
      <c r="AW173" s="12" t="s">
        <v>32</v>
      </c>
      <c r="AX173" s="12" t="s">
        <v>84</v>
      </c>
      <c r="AY173" s="148" t="s">
        <v>125</v>
      </c>
    </row>
    <row r="174" spans="2:65" s="1" customFormat="1" ht="16.350000000000001" customHeight="1">
      <c r="B174" s="131"/>
      <c r="C174" s="132" t="s">
        <v>253</v>
      </c>
      <c r="D174" s="132" t="s">
        <v>127</v>
      </c>
      <c r="E174" s="133" t="s">
        <v>254</v>
      </c>
      <c r="F174" s="134" t="s">
        <v>255</v>
      </c>
      <c r="G174" s="135" t="s">
        <v>139</v>
      </c>
      <c r="H174" s="136">
        <v>10</v>
      </c>
      <c r="I174" s="137"/>
      <c r="J174" s="138">
        <f>ROUND(I174*H174,2)</f>
        <v>0</v>
      </c>
      <c r="K174" s="139"/>
      <c r="L174" s="30"/>
      <c r="M174" s="140" t="s">
        <v>1</v>
      </c>
      <c r="N174" s="141" t="s">
        <v>41</v>
      </c>
      <c r="P174" s="142">
        <f>O174*H174</f>
        <v>0</v>
      </c>
      <c r="Q174" s="142">
        <v>1.7000000000000001E-4</v>
      </c>
      <c r="R174" s="142">
        <f>Q174*H174</f>
        <v>1.7000000000000001E-3</v>
      </c>
      <c r="S174" s="142">
        <v>0</v>
      </c>
      <c r="T174" s="143">
        <f>S174*H174</f>
        <v>0</v>
      </c>
      <c r="AR174" s="144" t="s">
        <v>131</v>
      </c>
      <c r="AT174" s="144" t="s">
        <v>127</v>
      </c>
      <c r="AU174" s="144" t="s">
        <v>86</v>
      </c>
      <c r="AY174" s="15" t="s">
        <v>125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5" t="s">
        <v>84</v>
      </c>
      <c r="BK174" s="145">
        <f>ROUND(I174*H174,2)</f>
        <v>0</v>
      </c>
      <c r="BL174" s="15" t="s">
        <v>131</v>
      </c>
      <c r="BM174" s="144" t="s">
        <v>256</v>
      </c>
    </row>
    <row r="175" spans="2:65" s="12" customFormat="1" ht="11.25">
      <c r="B175" s="146"/>
      <c r="D175" s="147" t="s">
        <v>153</v>
      </c>
      <c r="E175" s="148" t="s">
        <v>1</v>
      </c>
      <c r="F175" s="149" t="s">
        <v>257</v>
      </c>
      <c r="H175" s="150">
        <v>10</v>
      </c>
      <c r="I175" s="151"/>
      <c r="L175" s="146"/>
      <c r="M175" s="152"/>
      <c r="T175" s="153"/>
      <c r="AT175" s="148" t="s">
        <v>153</v>
      </c>
      <c r="AU175" s="148" t="s">
        <v>86</v>
      </c>
      <c r="AV175" s="12" t="s">
        <v>86</v>
      </c>
      <c r="AW175" s="12" t="s">
        <v>32</v>
      </c>
      <c r="AX175" s="12" t="s">
        <v>84</v>
      </c>
      <c r="AY175" s="148" t="s">
        <v>125</v>
      </c>
    </row>
    <row r="176" spans="2:65" s="1" customFormat="1" ht="16.350000000000001" customHeight="1">
      <c r="B176" s="131"/>
      <c r="C176" s="161" t="s">
        <v>258</v>
      </c>
      <c r="D176" s="161" t="s">
        <v>212</v>
      </c>
      <c r="E176" s="162" t="s">
        <v>259</v>
      </c>
      <c r="F176" s="163" t="s">
        <v>260</v>
      </c>
      <c r="G176" s="164" t="s">
        <v>139</v>
      </c>
      <c r="H176" s="165">
        <v>11.845000000000001</v>
      </c>
      <c r="I176" s="166"/>
      <c r="J176" s="167">
        <f>ROUND(I176*H176,2)</f>
        <v>0</v>
      </c>
      <c r="K176" s="168"/>
      <c r="L176" s="169"/>
      <c r="M176" s="170" t="s">
        <v>1</v>
      </c>
      <c r="N176" s="171" t="s">
        <v>41</v>
      </c>
      <c r="P176" s="142">
        <f>O176*H176</f>
        <v>0</v>
      </c>
      <c r="Q176" s="142">
        <v>2.9999999999999997E-4</v>
      </c>
      <c r="R176" s="142">
        <f>Q176*H176</f>
        <v>3.5534999999999998E-3</v>
      </c>
      <c r="S176" s="142">
        <v>0</v>
      </c>
      <c r="T176" s="143">
        <f>S176*H176</f>
        <v>0</v>
      </c>
      <c r="AR176" s="144" t="s">
        <v>162</v>
      </c>
      <c r="AT176" s="144" t="s">
        <v>212</v>
      </c>
      <c r="AU176" s="144" t="s">
        <v>86</v>
      </c>
      <c r="AY176" s="15" t="s">
        <v>125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5" t="s">
        <v>84</v>
      </c>
      <c r="BK176" s="145">
        <f>ROUND(I176*H176,2)</f>
        <v>0</v>
      </c>
      <c r="BL176" s="15" t="s">
        <v>131</v>
      </c>
      <c r="BM176" s="144" t="s">
        <v>261</v>
      </c>
    </row>
    <row r="177" spans="2:65" s="12" customFormat="1" ht="11.25">
      <c r="B177" s="146"/>
      <c r="D177" s="147" t="s">
        <v>153</v>
      </c>
      <c r="F177" s="149" t="s">
        <v>262</v>
      </c>
      <c r="H177" s="150">
        <v>11.845000000000001</v>
      </c>
      <c r="I177" s="151"/>
      <c r="L177" s="146"/>
      <c r="M177" s="152"/>
      <c r="T177" s="153"/>
      <c r="AT177" s="148" t="s">
        <v>153</v>
      </c>
      <c r="AU177" s="148" t="s">
        <v>86</v>
      </c>
      <c r="AV177" s="12" t="s">
        <v>86</v>
      </c>
      <c r="AW177" s="12" t="s">
        <v>3</v>
      </c>
      <c r="AX177" s="12" t="s">
        <v>84</v>
      </c>
      <c r="AY177" s="148" t="s">
        <v>125</v>
      </c>
    </row>
    <row r="178" spans="2:65" s="1" customFormat="1" ht="16.350000000000001" customHeight="1">
      <c r="B178" s="131"/>
      <c r="C178" s="132" t="s">
        <v>263</v>
      </c>
      <c r="D178" s="132" t="s">
        <v>127</v>
      </c>
      <c r="E178" s="133" t="s">
        <v>264</v>
      </c>
      <c r="F178" s="134" t="s">
        <v>265</v>
      </c>
      <c r="G178" s="135" t="s">
        <v>151</v>
      </c>
      <c r="H178" s="136">
        <v>0.79100000000000004</v>
      </c>
      <c r="I178" s="137"/>
      <c r="J178" s="138">
        <f>ROUND(I178*H178,2)</f>
        <v>0</v>
      </c>
      <c r="K178" s="139"/>
      <c r="L178" s="30"/>
      <c r="M178" s="140" t="s">
        <v>1</v>
      </c>
      <c r="N178" s="141" t="s">
        <v>41</v>
      </c>
      <c r="P178" s="142">
        <f>O178*H178</f>
        <v>0</v>
      </c>
      <c r="Q178" s="142">
        <v>1.98</v>
      </c>
      <c r="R178" s="142">
        <f>Q178*H178</f>
        <v>1.5661800000000001</v>
      </c>
      <c r="S178" s="142">
        <v>0</v>
      </c>
      <c r="T178" s="143">
        <f>S178*H178</f>
        <v>0</v>
      </c>
      <c r="AR178" s="144" t="s">
        <v>131</v>
      </c>
      <c r="AT178" s="144" t="s">
        <v>127</v>
      </c>
      <c r="AU178" s="144" t="s">
        <v>86</v>
      </c>
      <c r="AY178" s="15" t="s">
        <v>125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5" t="s">
        <v>84</v>
      </c>
      <c r="BK178" s="145">
        <f>ROUND(I178*H178,2)</f>
        <v>0</v>
      </c>
      <c r="BL178" s="15" t="s">
        <v>131</v>
      </c>
      <c r="BM178" s="144" t="s">
        <v>266</v>
      </c>
    </row>
    <row r="179" spans="2:65" s="12" customFormat="1" ht="11.25">
      <c r="B179" s="146"/>
      <c r="D179" s="147" t="s">
        <v>153</v>
      </c>
      <c r="E179" s="148" t="s">
        <v>1</v>
      </c>
      <c r="F179" s="149" t="s">
        <v>267</v>
      </c>
      <c r="H179" s="150">
        <v>0.79100000000000004</v>
      </c>
      <c r="I179" s="151"/>
      <c r="L179" s="146"/>
      <c r="M179" s="152"/>
      <c r="T179" s="153"/>
      <c r="AT179" s="148" t="s">
        <v>153</v>
      </c>
      <c r="AU179" s="148" t="s">
        <v>86</v>
      </c>
      <c r="AV179" s="12" t="s">
        <v>86</v>
      </c>
      <c r="AW179" s="12" t="s">
        <v>32</v>
      </c>
      <c r="AX179" s="12" t="s">
        <v>84</v>
      </c>
      <c r="AY179" s="148" t="s">
        <v>125</v>
      </c>
    </row>
    <row r="180" spans="2:65" s="1" customFormat="1" ht="16.350000000000001" customHeight="1">
      <c r="B180" s="131"/>
      <c r="C180" s="132" t="s">
        <v>268</v>
      </c>
      <c r="D180" s="132" t="s">
        <v>127</v>
      </c>
      <c r="E180" s="133" t="s">
        <v>269</v>
      </c>
      <c r="F180" s="134" t="s">
        <v>270</v>
      </c>
      <c r="G180" s="135" t="s">
        <v>151</v>
      </c>
      <c r="H180" s="136">
        <v>4.7430000000000003</v>
      </c>
      <c r="I180" s="137"/>
      <c r="J180" s="138">
        <f>ROUND(I180*H180,2)</f>
        <v>0</v>
      </c>
      <c r="K180" s="139"/>
      <c r="L180" s="30"/>
      <c r="M180" s="140" t="s">
        <v>1</v>
      </c>
      <c r="N180" s="141" t="s">
        <v>41</v>
      </c>
      <c r="P180" s="142">
        <f>O180*H180</f>
        <v>0</v>
      </c>
      <c r="Q180" s="142">
        <v>2.5018699999999998</v>
      </c>
      <c r="R180" s="142">
        <f>Q180*H180</f>
        <v>11.866369410000001</v>
      </c>
      <c r="S180" s="142">
        <v>0</v>
      </c>
      <c r="T180" s="143">
        <f>S180*H180</f>
        <v>0</v>
      </c>
      <c r="AR180" s="144" t="s">
        <v>131</v>
      </c>
      <c r="AT180" s="144" t="s">
        <v>127</v>
      </c>
      <c r="AU180" s="144" t="s">
        <v>86</v>
      </c>
      <c r="AY180" s="15" t="s">
        <v>125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5" t="s">
        <v>84</v>
      </c>
      <c r="BK180" s="145">
        <f>ROUND(I180*H180,2)</f>
        <v>0</v>
      </c>
      <c r="BL180" s="15" t="s">
        <v>131</v>
      </c>
      <c r="BM180" s="144" t="s">
        <v>271</v>
      </c>
    </row>
    <row r="181" spans="2:65" s="12" customFormat="1" ht="11.25">
      <c r="B181" s="146"/>
      <c r="D181" s="147" t="s">
        <v>153</v>
      </c>
      <c r="E181" s="148" t="s">
        <v>1</v>
      </c>
      <c r="F181" s="149" t="s">
        <v>272</v>
      </c>
      <c r="H181" s="150">
        <v>4.7430000000000003</v>
      </c>
      <c r="I181" s="151"/>
      <c r="L181" s="146"/>
      <c r="M181" s="152"/>
      <c r="T181" s="153"/>
      <c r="AT181" s="148" t="s">
        <v>153</v>
      </c>
      <c r="AU181" s="148" t="s">
        <v>86</v>
      </c>
      <c r="AV181" s="12" t="s">
        <v>86</v>
      </c>
      <c r="AW181" s="12" t="s">
        <v>32</v>
      </c>
      <c r="AX181" s="12" t="s">
        <v>84</v>
      </c>
      <c r="AY181" s="148" t="s">
        <v>125</v>
      </c>
    </row>
    <row r="182" spans="2:65" s="1" customFormat="1" ht="16.350000000000001" customHeight="1">
      <c r="B182" s="131"/>
      <c r="C182" s="132" t="s">
        <v>273</v>
      </c>
      <c r="D182" s="132" t="s">
        <v>127</v>
      </c>
      <c r="E182" s="133" t="s">
        <v>274</v>
      </c>
      <c r="F182" s="134" t="s">
        <v>275</v>
      </c>
      <c r="G182" s="135" t="s">
        <v>139</v>
      </c>
      <c r="H182" s="136">
        <v>4.4000000000000004</v>
      </c>
      <c r="I182" s="137"/>
      <c r="J182" s="138">
        <f>ROUND(I182*H182,2)</f>
        <v>0</v>
      </c>
      <c r="K182" s="139"/>
      <c r="L182" s="30"/>
      <c r="M182" s="140" t="s">
        <v>1</v>
      </c>
      <c r="N182" s="141" t="s">
        <v>41</v>
      </c>
      <c r="P182" s="142">
        <f>O182*H182</f>
        <v>0</v>
      </c>
      <c r="Q182" s="142">
        <v>2.6900000000000001E-3</v>
      </c>
      <c r="R182" s="142">
        <f>Q182*H182</f>
        <v>1.1836000000000001E-2</v>
      </c>
      <c r="S182" s="142">
        <v>0</v>
      </c>
      <c r="T182" s="143">
        <f>S182*H182</f>
        <v>0</v>
      </c>
      <c r="AR182" s="144" t="s">
        <v>131</v>
      </c>
      <c r="AT182" s="144" t="s">
        <v>127</v>
      </c>
      <c r="AU182" s="144" t="s">
        <v>86</v>
      </c>
      <c r="AY182" s="15" t="s">
        <v>125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5" t="s">
        <v>84</v>
      </c>
      <c r="BK182" s="145">
        <f>ROUND(I182*H182,2)</f>
        <v>0</v>
      </c>
      <c r="BL182" s="15" t="s">
        <v>131</v>
      </c>
      <c r="BM182" s="144" t="s">
        <v>276</v>
      </c>
    </row>
    <row r="183" spans="2:65" s="12" customFormat="1" ht="11.25">
      <c r="B183" s="146"/>
      <c r="D183" s="147" t="s">
        <v>153</v>
      </c>
      <c r="E183" s="148" t="s">
        <v>1</v>
      </c>
      <c r="F183" s="149" t="s">
        <v>277</v>
      </c>
      <c r="H183" s="150">
        <v>4.4000000000000004</v>
      </c>
      <c r="I183" s="151"/>
      <c r="L183" s="146"/>
      <c r="M183" s="152"/>
      <c r="T183" s="153"/>
      <c r="AT183" s="148" t="s">
        <v>153</v>
      </c>
      <c r="AU183" s="148" t="s">
        <v>86</v>
      </c>
      <c r="AV183" s="12" t="s">
        <v>86</v>
      </c>
      <c r="AW183" s="12" t="s">
        <v>32</v>
      </c>
      <c r="AX183" s="12" t="s">
        <v>84</v>
      </c>
      <c r="AY183" s="148" t="s">
        <v>125</v>
      </c>
    </row>
    <row r="184" spans="2:65" s="1" customFormat="1" ht="16.350000000000001" customHeight="1">
      <c r="B184" s="131"/>
      <c r="C184" s="132" t="s">
        <v>278</v>
      </c>
      <c r="D184" s="132" t="s">
        <v>127</v>
      </c>
      <c r="E184" s="133" t="s">
        <v>279</v>
      </c>
      <c r="F184" s="134" t="s">
        <v>280</v>
      </c>
      <c r="G184" s="135" t="s">
        <v>139</v>
      </c>
      <c r="H184" s="136">
        <v>4.4000000000000004</v>
      </c>
      <c r="I184" s="137"/>
      <c r="J184" s="138">
        <f>ROUND(I184*H184,2)</f>
        <v>0</v>
      </c>
      <c r="K184" s="139"/>
      <c r="L184" s="30"/>
      <c r="M184" s="140" t="s">
        <v>1</v>
      </c>
      <c r="N184" s="141" t="s">
        <v>41</v>
      </c>
      <c r="P184" s="142">
        <f>O184*H184</f>
        <v>0</v>
      </c>
      <c r="Q184" s="142">
        <v>0</v>
      </c>
      <c r="R184" s="142">
        <f>Q184*H184</f>
        <v>0</v>
      </c>
      <c r="S184" s="142">
        <v>0</v>
      </c>
      <c r="T184" s="143">
        <f>S184*H184</f>
        <v>0</v>
      </c>
      <c r="AR184" s="144" t="s">
        <v>131</v>
      </c>
      <c r="AT184" s="144" t="s">
        <v>127</v>
      </c>
      <c r="AU184" s="144" t="s">
        <v>86</v>
      </c>
      <c r="AY184" s="15" t="s">
        <v>125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5" t="s">
        <v>84</v>
      </c>
      <c r="BK184" s="145">
        <f>ROUND(I184*H184,2)</f>
        <v>0</v>
      </c>
      <c r="BL184" s="15" t="s">
        <v>131</v>
      </c>
      <c r="BM184" s="144" t="s">
        <v>281</v>
      </c>
    </row>
    <row r="185" spans="2:65" s="11" customFormat="1" ht="22.9" customHeight="1">
      <c r="B185" s="119"/>
      <c r="D185" s="120" t="s">
        <v>75</v>
      </c>
      <c r="E185" s="129" t="s">
        <v>131</v>
      </c>
      <c r="F185" s="129" t="s">
        <v>282</v>
      </c>
      <c r="I185" s="122"/>
      <c r="J185" s="130">
        <f>BK185</f>
        <v>0</v>
      </c>
      <c r="L185" s="119"/>
      <c r="M185" s="124"/>
      <c r="P185" s="125">
        <f>SUM(P186:P193)</f>
        <v>0</v>
      </c>
      <c r="R185" s="125">
        <f>SUM(R186:R193)</f>
        <v>3.6145399999999999</v>
      </c>
      <c r="T185" s="126">
        <f>SUM(T186:T193)</f>
        <v>0</v>
      </c>
      <c r="AR185" s="120" t="s">
        <v>84</v>
      </c>
      <c r="AT185" s="127" t="s">
        <v>75</v>
      </c>
      <c r="AU185" s="127" t="s">
        <v>84</v>
      </c>
      <c r="AY185" s="120" t="s">
        <v>125</v>
      </c>
      <c r="BK185" s="128">
        <f>SUM(BK186:BK193)</f>
        <v>0</v>
      </c>
    </row>
    <row r="186" spans="2:65" s="1" customFormat="1" ht="16.350000000000001" customHeight="1">
      <c r="B186" s="131"/>
      <c r="C186" s="132" t="s">
        <v>283</v>
      </c>
      <c r="D186" s="132" t="s">
        <v>127</v>
      </c>
      <c r="E186" s="133" t="s">
        <v>284</v>
      </c>
      <c r="F186" s="134" t="s">
        <v>285</v>
      </c>
      <c r="G186" s="135" t="s">
        <v>139</v>
      </c>
      <c r="H186" s="136">
        <v>4</v>
      </c>
      <c r="I186" s="137"/>
      <c r="J186" s="138">
        <f>ROUND(I186*H186,2)</f>
        <v>0</v>
      </c>
      <c r="K186" s="139"/>
      <c r="L186" s="30"/>
      <c r="M186" s="140" t="s">
        <v>1</v>
      </c>
      <c r="N186" s="141" t="s">
        <v>41</v>
      </c>
      <c r="P186" s="142">
        <f>O186*H186</f>
        <v>0</v>
      </c>
      <c r="Q186" s="142">
        <v>0.30005999999999999</v>
      </c>
      <c r="R186" s="142">
        <f>Q186*H186</f>
        <v>1.20024</v>
      </c>
      <c r="S186" s="142">
        <v>0</v>
      </c>
      <c r="T186" s="143">
        <f>S186*H186</f>
        <v>0</v>
      </c>
      <c r="AR186" s="144" t="s">
        <v>131</v>
      </c>
      <c r="AT186" s="144" t="s">
        <v>127</v>
      </c>
      <c r="AU186" s="144" t="s">
        <v>86</v>
      </c>
      <c r="AY186" s="15" t="s">
        <v>125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5" t="s">
        <v>84</v>
      </c>
      <c r="BK186" s="145">
        <f>ROUND(I186*H186,2)</f>
        <v>0</v>
      </c>
      <c r="BL186" s="15" t="s">
        <v>131</v>
      </c>
      <c r="BM186" s="144" t="s">
        <v>286</v>
      </c>
    </row>
    <row r="187" spans="2:65" s="12" customFormat="1" ht="11.25">
      <c r="B187" s="146"/>
      <c r="D187" s="147" t="s">
        <v>153</v>
      </c>
      <c r="E187" s="148" t="s">
        <v>1</v>
      </c>
      <c r="F187" s="149" t="s">
        <v>287</v>
      </c>
      <c r="H187" s="150">
        <v>4</v>
      </c>
      <c r="I187" s="151"/>
      <c r="L187" s="146"/>
      <c r="M187" s="152"/>
      <c r="T187" s="153"/>
      <c r="AT187" s="148" t="s">
        <v>153</v>
      </c>
      <c r="AU187" s="148" t="s">
        <v>86</v>
      </c>
      <c r="AV187" s="12" t="s">
        <v>86</v>
      </c>
      <c r="AW187" s="12" t="s">
        <v>32</v>
      </c>
      <c r="AX187" s="12" t="s">
        <v>84</v>
      </c>
      <c r="AY187" s="148" t="s">
        <v>125</v>
      </c>
    </row>
    <row r="188" spans="2:65" s="1" customFormat="1" ht="16.350000000000001" customHeight="1">
      <c r="B188" s="131"/>
      <c r="C188" s="132" t="s">
        <v>288</v>
      </c>
      <c r="D188" s="132" t="s">
        <v>127</v>
      </c>
      <c r="E188" s="133" t="s">
        <v>289</v>
      </c>
      <c r="F188" s="134" t="s">
        <v>290</v>
      </c>
      <c r="G188" s="135" t="s">
        <v>151</v>
      </c>
      <c r="H188" s="136">
        <v>16.8</v>
      </c>
      <c r="I188" s="137"/>
      <c r="J188" s="138">
        <f>ROUND(I188*H188,2)</f>
        <v>0</v>
      </c>
      <c r="K188" s="139"/>
      <c r="L188" s="30"/>
      <c r="M188" s="140" t="s">
        <v>1</v>
      </c>
      <c r="N188" s="141" t="s">
        <v>41</v>
      </c>
      <c r="P188" s="142">
        <f>O188*H188</f>
        <v>0</v>
      </c>
      <c r="Q188" s="142">
        <v>0</v>
      </c>
      <c r="R188" s="142">
        <f>Q188*H188</f>
        <v>0</v>
      </c>
      <c r="S188" s="142">
        <v>0</v>
      </c>
      <c r="T188" s="143">
        <f>S188*H188</f>
        <v>0</v>
      </c>
      <c r="AR188" s="144" t="s">
        <v>131</v>
      </c>
      <c r="AT188" s="144" t="s">
        <v>127</v>
      </c>
      <c r="AU188" s="144" t="s">
        <v>86</v>
      </c>
      <c r="AY188" s="15" t="s">
        <v>125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5" t="s">
        <v>84</v>
      </c>
      <c r="BK188" s="145">
        <f>ROUND(I188*H188,2)</f>
        <v>0</v>
      </c>
      <c r="BL188" s="15" t="s">
        <v>131</v>
      </c>
      <c r="BM188" s="144" t="s">
        <v>291</v>
      </c>
    </row>
    <row r="189" spans="2:65" s="12" customFormat="1" ht="11.25">
      <c r="B189" s="146"/>
      <c r="D189" s="147" t="s">
        <v>153</v>
      </c>
      <c r="E189" s="148" t="s">
        <v>1</v>
      </c>
      <c r="F189" s="149" t="s">
        <v>292</v>
      </c>
      <c r="H189" s="150">
        <v>16.8</v>
      </c>
      <c r="I189" s="151"/>
      <c r="L189" s="146"/>
      <c r="M189" s="152"/>
      <c r="T189" s="153"/>
      <c r="AT189" s="148" t="s">
        <v>153</v>
      </c>
      <c r="AU189" s="148" t="s">
        <v>86</v>
      </c>
      <c r="AV189" s="12" t="s">
        <v>86</v>
      </c>
      <c r="AW189" s="12" t="s">
        <v>32</v>
      </c>
      <c r="AX189" s="12" t="s">
        <v>84</v>
      </c>
      <c r="AY189" s="148" t="s">
        <v>125</v>
      </c>
    </row>
    <row r="190" spans="2:65" s="1" customFormat="1" ht="16.350000000000001" customHeight="1">
      <c r="B190" s="131"/>
      <c r="C190" s="132" t="s">
        <v>293</v>
      </c>
      <c r="D190" s="132" t="s">
        <v>127</v>
      </c>
      <c r="E190" s="133" t="s">
        <v>294</v>
      </c>
      <c r="F190" s="134" t="s">
        <v>295</v>
      </c>
      <c r="G190" s="135" t="s">
        <v>151</v>
      </c>
      <c r="H190" s="136">
        <v>1</v>
      </c>
      <c r="I190" s="137"/>
      <c r="J190" s="138">
        <f>ROUND(I190*H190,2)</f>
        <v>0</v>
      </c>
      <c r="K190" s="139"/>
      <c r="L190" s="30"/>
      <c r="M190" s="140" t="s">
        <v>1</v>
      </c>
      <c r="N190" s="141" t="s">
        <v>41</v>
      </c>
      <c r="P190" s="142">
        <f>O190*H190</f>
        <v>0</v>
      </c>
      <c r="Q190" s="142">
        <v>2.4142999999999999</v>
      </c>
      <c r="R190" s="142">
        <f>Q190*H190</f>
        <v>2.4142999999999999</v>
      </c>
      <c r="S190" s="142">
        <v>0</v>
      </c>
      <c r="T190" s="143">
        <f>S190*H190</f>
        <v>0</v>
      </c>
      <c r="AR190" s="144" t="s">
        <v>131</v>
      </c>
      <c r="AT190" s="144" t="s">
        <v>127</v>
      </c>
      <c r="AU190" s="144" t="s">
        <v>86</v>
      </c>
      <c r="AY190" s="15" t="s">
        <v>125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5" t="s">
        <v>84</v>
      </c>
      <c r="BK190" s="145">
        <f>ROUND(I190*H190,2)</f>
        <v>0</v>
      </c>
      <c r="BL190" s="15" t="s">
        <v>131</v>
      </c>
      <c r="BM190" s="144" t="s">
        <v>296</v>
      </c>
    </row>
    <row r="191" spans="2:65" s="12" customFormat="1" ht="11.25">
      <c r="B191" s="146"/>
      <c r="D191" s="147" t="s">
        <v>153</v>
      </c>
      <c r="E191" s="148" t="s">
        <v>1</v>
      </c>
      <c r="F191" s="149" t="s">
        <v>297</v>
      </c>
      <c r="H191" s="150">
        <v>1</v>
      </c>
      <c r="I191" s="151"/>
      <c r="L191" s="146"/>
      <c r="M191" s="152"/>
      <c r="T191" s="153"/>
      <c r="AT191" s="148" t="s">
        <v>153</v>
      </c>
      <c r="AU191" s="148" t="s">
        <v>86</v>
      </c>
      <c r="AV191" s="12" t="s">
        <v>86</v>
      </c>
      <c r="AW191" s="12" t="s">
        <v>32</v>
      </c>
      <c r="AX191" s="12" t="s">
        <v>84</v>
      </c>
      <c r="AY191" s="148" t="s">
        <v>125</v>
      </c>
    </row>
    <row r="192" spans="2:65" s="1" customFormat="1" ht="16.350000000000001" customHeight="1">
      <c r="B192" s="131"/>
      <c r="C192" s="132" t="s">
        <v>298</v>
      </c>
      <c r="D192" s="132" t="s">
        <v>127</v>
      </c>
      <c r="E192" s="133" t="s">
        <v>299</v>
      </c>
      <c r="F192" s="134" t="s">
        <v>300</v>
      </c>
      <c r="G192" s="135" t="s">
        <v>139</v>
      </c>
      <c r="H192" s="136">
        <v>4</v>
      </c>
      <c r="I192" s="137"/>
      <c r="J192" s="138">
        <f>ROUND(I192*H192,2)</f>
        <v>0</v>
      </c>
      <c r="K192" s="139"/>
      <c r="L192" s="30"/>
      <c r="M192" s="140" t="s">
        <v>1</v>
      </c>
      <c r="N192" s="141" t="s">
        <v>41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131</v>
      </c>
      <c r="AT192" s="144" t="s">
        <v>127</v>
      </c>
      <c r="AU192" s="144" t="s">
        <v>86</v>
      </c>
      <c r="AY192" s="15" t="s">
        <v>125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5" t="s">
        <v>84</v>
      </c>
      <c r="BK192" s="145">
        <f>ROUND(I192*H192,2)</f>
        <v>0</v>
      </c>
      <c r="BL192" s="15" t="s">
        <v>131</v>
      </c>
      <c r="BM192" s="144" t="s">
        <v>301</v>
      </c>
    </row>
    <row r="193" spans="2:65" s="12" customFormat="1" ht="11.25">
      <c r="B193" s="146"/>
      <c r="D193" s="147" t="s">
        <v>153</v>
      </c>
      <c r="E193" s="148" t="s">
        <v>1</v>
      </c>
      <c r="F193" s="149" t="s">
        <v>287</v>
      </c>
      <c r="H193" s="150">
        <v>4</v>
      </c>
      <c r="I193" s="151"/>
      <c r="L193" s="146"/>
      <c r="M193" s="152"/>
      <c r="T193" s="153"/>
      <c r="AT193" s="148" t="s">
        <v>153</v>
      </c>
      <c r="AU193" s="148" t="s">
        <v>86</v>
      </c>
      <c r="AV193" s="12" t="s">
        <v>86</v>
      </c>
      <c r="AW193" s="12" t="s">
        <v>32</v>
      </c>
      <c r="AX193" s="12" t="s">
        <v>84</v>
      </c>
      <c r="AY193" s="148" t="s">
        <v>125</v>
      </c>
    </row>
    <row r="194" spans="2:65" s="11" customFormat="1" ht="22.9" customHeight="1">
      <c r="B194" s="119"/>
      <c r="D194" s="120" t="s">
        <v>75</v>
      </c>
      <c r="E194" s="129" t="s">
        <v>144</v>
      </c>
      <c r="F194" s="129" t="s">
        <v>302</v>
      </c>
      <c r="I194" s="122"/>
      <c r="J194" s="130">
        <f>BK194</f>
        <v>0</v>
      </c>
      <c r="L194" s="119"/>
      <c r="M194" s="124"/>
      <c r="P194" s="125">
        <f>SUM(P195:P214)</f>
        <v>0</v>
      </c>
      <c r="R194" s="125">
        <f>SUM(R195:R214)</f>
        <v>37.787159999999993</v>
      </c>
      <c r="T194" s="126">
        <f>SUM(T195:T214)</f>
        <v>0</v>
      </c>
      <c r="AR194" s="120" t="s">
        <v>84</v>
      </c>
      <c r="AT194" s="127" t="s">
        <v>75</v>
      </c>
      <c r="AU194" s="127" t="s">
        <v>84</v>
      </c>
      <c r="AY194" s="120" t="s">
        <v>125</v>
      </c>
      <c r="BK194" s="128">
        <f>SUM(BK195:BK214)</f>
        <v>0</v>
      </c>
    </row>
    <row r="195" spans="2:65" s="1" customFormat="1" ht="16.350000000000001" customHeight="1">
      <c r="B195" s="131"/>
      <c r="C195" s="132" t="s">
        <v>303</v>
      </c>
      <c r="D195" s="132" t="s">
        <v>127</v>
      </c>
      <c r="E195" s="133" t="s">
        <v>304</v>
      </c>
      <c r="F195" s="134" t="s">
        <v>305</v>
      </c>
      <c r="G195" s="135" t="s">
        <v>139</v>
      </c>
      <c r="H195" s="136">
        <v>167</v>
      </c>
      <c r="I195" s="137"/>
      <c r="J195" s="138">
        <f>ROUND(I195*H195,2)</f>
        <v>0</v>
      </c>
      <c r="K195" s="139"/>
      <c r="L195" s="30"/>
      <c r="M195" s="140" t="s">
        <v>1</v>
      </c>
      <c r="N195" s="141" t="s">
        <v>41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131</v>
      </c>
      <c r="AT195" s="144" t="s">
        <v>127</v>
      </c>
      <c r="AU195" s="144" t="s">
        <v>86</v>
      </c>
      <c r="AY195" s="15" t="s">
        <v>125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5" t="s">
        <v>84</v>
      </c>
      <c r="BK195" s="145">
        <f>ROUND(I195*H195,2)</f>
        <v>0</v>
      </c>
      <c r="BL195" s="15" t="s">
        <v>131</v>
      </c>
      <c r="BM195" s="144" t="s">
        <v>306</v>
      </c>
    </row>
    <row r="196" spans="2:65" s="12" customFormat="1" ht="11.25">
      <c r="B196" s="146"/>
      <c r="D196" s="147" t="s">
        <v>153</v>
      </c>
      <c r="E196" s="148" t="s">
        <v>1</v>
      </c>
      <c r="F196" s="149" t="s">
        <v>307</v>
      </c>
      <c r="H196" s="150">
        <v>167</v>
      </c>
      <c r="I196" s="151"/>
      <c r="L196" s="146"/>
      <c r="M196" s="152"/>
      <c r="T196" s="153"/>
      <c r="AT196" s="148" t="s">
        <v>153</v>
      </c>
      <c r="AU196" s="148" t="s">
        <v>86</v>
      </c>
      <c r="AV196" s="12" t="s">
        <v>86</v>
      </c>
      <c r="AW196" s="12" t="s">
        <v>32</v>
      </c>
      <c r="AX196" s="12" t="s">
        <v>84</v>
      </c>
      <c r="AY196" s="148" t="s">
        <v>125</v>
      </c>
    </row>
    <row r="197" spans="2:65" s="1" customFormat="1" ht="16.350000000000001" customHeight="1">
      <c r="B197" s="131"/>
      <c r="C197" s="132" t="s">
        <v>308</v>
      </c>
      <c r="D197" s="132" t="s">
        <v>127</v>
      </c>
      <c r="E197" s="133" t="s">
        <v>309</v>
      </c>
      <c r="F197" s="134" t="s">
        <v>310</v>
      </c>
      <c r="G197" s="135" t="s">
        <v>139</v>
      </c>
      <c r="H197" s="136">
        <v>42</v>
      </c>
      <c r="I197" s="137"/>
      <c r="J197" s="138">
        <f>ROUND(I197*H197,2)</f>
        <v>0</v>
      </c>
      <c r="K197" s="139"/>
      <c r="L197" s="30"/>
      <c r="M197" s="140" t="s">
        <v>1</v>
      </c>
      <c r="N197" s="141" t="s">
        <v>41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131</v>
      </c>
      <c r="AT197" s="144" t="s">
        <v>127</v>
      </c>
      <c r="AU197" s="144" t="s">
        <v>86</v>
      </c>
      <c r="AY197" s="15" t="s">
        <v>125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5" t="s">
        <v>84</v>
      </c>
      <c r="BK197" s="145">
        <f>ROUND(I197*H197,2)</f>
        <v>0</v>
      </c>
      <c r="BL197" s="15" t="s">
        <v>131</v>
      </c>
      <c r="BM197" s="144" t="s">
        <v>311</v>
      </c>
    </row>
    <row r="198" spans="2:65" s="12" customFormat="1" ht="11.25">
      <c r="B198" s="146"/>
      <c r="D198" s="147" t="s">
        <v>153</v>
      </c>
      <c r="E198" s="148" t="s">
        <v>1</v>
      </c>
      <c r="F198" s="149" t="s">
        <v>312</v>
      </c>
      <c r="H198" s="150">
        <v>42</v>
      </c>
      <c r="I198" s="151"/>
      <c r="L198" s="146"/>
      <c r="M198" s="152"/>
      <c r="T198" s="153"/>
      <c r="AT198" s="148" t="s">
        <v>153</v>
      </c>
      <c r="AU198" s="148" t="s">
        <v>86</v>
      </c>
      <c r="AV198" s="12" t="s">
        <v>86</v>
      </c>
      <c r="AW198" s="12" t="s">
        <v>32</v>
      </c>
      <c r="AX198" s="12" t="s">
        <v>84</v>
      </c>
      <c r="AY198" s="148" t="s">
        <v>125</v>
      </c>
    </row>
    <row r="199" spans="2:65" s="1" customFormat="1" ht="16.350000000000001" customHeight="1">
      <c r="B199" s="131"/>
      <c r="C199" s="132" t="s">
        <v>313</v>
      </c>
      <c r="D199" s="132" t="s">
        <v>127</v>
      </c>
      <c r="E199" s="133" t="s">
        <v>314</v>
      </c>
      <c r="F199" s="134" t="s">
        <v>315</v>
      </c>
      <c r="G199" s="135" t="s">
        <v>139</v>
      </c>
      <c r="H199" s="136">
        <v>42</v>
      </c>
      <c r="I199" s="137"/>
      <c r="J199" s="138">
        <f>ROUND(I199*H199,2)</f>
        <v>0</v>
      </c>
      <c r="K199" s="139"/>
      <c r="L199" s="30"/>
      <c r="M199" s="140" t="s">
        <v>1</v>
      </c>
      <c r="N199" s="141" t="s">
        <v>41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131</v>
      </c>
      <c r="AT199" s="144" t="s">
        <v>127</v>
      </c>
      <c r="AU199" s="144" t="s">
        <v>86</v>
      </c>
      <c r="AY199" s="15" t="s">
        <v>125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5" t="s">
        <v>84</v>
      </c>
      <c r="BK199" s="145">
        <f>ROUND(I199*H199,2)</f>
        <v>0</v>
      </c>
      <c r="BL199" s="15" t="s">
        <v>131</v>
      </c>
      <c r="BM199" s="144" t="s">
        <v>316</v>
      </c>
    </row>
    <row r="200" spans="2:65" s="12" customFormat="1" ht="11.25">
      <c r="B200" s="146"/>
      <c r="D200" s="147" t="s">
        <v>153</v>
      </c>
      <c r="E200" s="148" t="s">
        <v>1</v>
      </c>
      <c r="F200" s="149" t="s">
        <v>312</v>
      </c>
      <c r="H200" s="150">
        <v>42</v>
      </c>
      <c r="I200" s="151"/>
      <c r="L200" s="146"/>
      <c r="M200" s="152"/>
      <c r="T200" s="153"/>
      <c r="AT200" s="148" t="s">
        <v>153</v>
      </c>
      <c r="AU200" s="148" t="s">
        <v>86</v>
      </c>
      <c r="AV200" s="12" t="s">
        <v>86</v>
      </c>
      <c r="AW200" s="12" t="s">
        <v>32</v>
      </c>
      <c r="AX200" s="12" t="s">
        <v>84</v>
      </c>
      <c r="AY200" s="148" t="s">
        <v>125</v>
      </c>
    </row>
    <row r="201" spans="2:65" s="1" customFormat="1" ht="21" customHeight="1">
      <c r="B201" s="131"/>
      <c r="C201" s="132" t="s">
        <v>317</v>
      </c>
      <c r="D201" s="132" t="s">
        <v>127</v>
      </c>
      <c r="E201" s="133" t="s">
        <v>318</v>
      </c>
      <c r="F201" s="134" t="s">
        <v>319</v>
      </c>
      <c r="G201" s="135" t="s">
        <v>139</v>
      </c>
      <c r="H201" s="136">
        <v>42</v>
      </c>
      <c r="I201" s="137"/>
      <c r="J201" s="138">
        <f>ROUND(I201*H201,2)</f>
        <v>0</v>
      </c>
      <c r="K201" s="139"/>
      <c r="L201" s="30"/>
      <c r="M201" s="140" t="s">
        <v>1</v>
      </c>
      <c r="N201" s="141" t="s">
        <v>41</v>
      </c>
      <c r="P201" s="142">
        <f>O201*H201</f>
        <v>0</v>
      </c>
      <c r="Q201" s="142">
        <v>0</v>
      </c>
      <c r="R201" s="142">
        <f>Q201*H201</f>
        <v>0</v>
      </c>
      <c r="S201" s="142">
        <v>0</v>
      </c>
      <c r="T201" s="143">
        <f>S201*H201</f>
        <v>0</v>
      </c>
      <c r="AR201" s="144" t="s">
        <v>131</v>
      </c>
      <c r="AT201" s="144" t="s">
        <v>127</v>
      </c>
      <c r="AU201" s="144" t="s">
        <v>86</v>
      </c>
      <c r="AY201" s="15" t="s">
        <v>125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5" t="s">
        <v>84</v>
      </c>
      <c r="BK201" s="145">
        <f>ROUND(I201*H201,2)</f>
        <v>0</v>
      </c>
      <c r="BL201" s="15" t="s">
        <v>131</v>
      </c>
      <c r="BM201" s="144" t="s">
        <v>320</v>
      </c>
    </row>
    <row r="202" spans="2:65" s="12" customFormat="1" ht="11.25">
      <c r="B202" s="146"/>
      <c r="D202" s="147" t="s">
        <v>153</v>
      </c>
      <c r="E202" s="148" t="s">
        <v>1</v>
      </c>
      <c r="F202" s="149" t="s">
        <v>312</v>
      </c>
      <c r="H202" s="150">
        <v>42</v>
      </c>
      <c r="I202" s="151"/>
      <c r="L202" s="146"/>
      <c r="M202" s="152"/>
      <c r="T202" s="153"/>
      <c r="AT202" s="148" t="s">
        <v>153</v>
      </c>
      <c r="AU202" s="148" t="s">
        <v>86</v>
      </c>
      <c r="AV202" s="12" t="s">
        <v>86</v>
      </c>
      <c r="AW202" s="12" t="s">
        <v>32</v>
      </c>
      <c r="AX202" s="12" t="s">
        <v>84</v>
      </c>
      <c r="AY202" s="148" t="s">
        <v>125</v>
      </c>
    </row>
    <row r="203" spans="2:65" s="1" customFormat="1" ht="21" customHeight="1">
      <c r="B203" s="131"/>
      <c r="C203" s="132" t="s">
        <v>321</v>
      </c>
      <c r="D203" s="132" t="s">
        <v>127</v>
      </c>
      <c r="E203" s="133" t="s">
        <v>322</v>
      </c>
      <c r="F203" s="134" t="s">
        <v>323</v>
      </c>
      <c r="G203" s="135" t="s">
        <v>139</v>
      </c>
      <c r="H203" s="136">
        <v>167</v>
      </c>
      <c r="I203" s="137"/>
      <c r="J203" s="138">
        <f>ROUND(I203*H203,2)</f>
        <v>0</v>
      </c>
      <c r="K203" s="139"/>
      <c r="L203" s="30"/>
      <c r="M203" s="140" t="s">
        <v>1</v>
      </c>
      <c r="N203" s="141" t="s">
        <v>41</v>
      </c>
      <c r="P203" s="142">
        <f>O203*H203</f>
        <v>0</v>
      </c>
      <c r="Q203" s="142">
        <v>8.9219999999999994E-2</v>
      </c>
      <c r="R203" s="142">
        <f>Q203*H203</f>
        <v>14.89974</v>
      </c>
      <c r="S203" s="142">
        <v>0</v>
      </c>
      <c r="T203" s="143">
        <f>S203*H203</f>
        <v>0</v>
      </c>
      <c r="AR203" s="144" t="s">
        <v>131</v>
      </c>
      <c r="AT203" s="144" t="s">
        <v>127</v>
      </c>
      <c r="AU203" s="144" t="s">
        <v>86</v>
      </c>
      <c r="AY203" s="15" t="s">
        <v>125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5" t="s">
        <v>84</v>
      </c>
      <c r="BK203" s="145">
        <f>ROUND(I203*H203,2)</f>
        <v>0</v>
      </c>
      <c r="BL203" s="15" t="s">
        <v>131</v>
      </c>
      <c r="BM203" s="144" t="s">
        <v>324</v>
      </c>
    </row>
    <row r="204" spans="2:65" s="12" customFormat="1" ht="11.25">
      <c r="B204" s="146"/>
      <c r="D204" s="147" t="s">
        <v>153</v>
      </c>
      <c r="E204" s="148" t="s">
        <v>1</v>
      </c>
      <c r="F204" s="149" t="s">
        <v>307</v>
      </c>
      <c r="H204" s="150">
        <v>167</v>
      </c>
      <c r="I204" s="151"/>
      <c r="L204" s="146"/>
      <c r="M204" s="152"/>
      <c r="T204" s="153"/>
      <c r="AT204" s="148" t="s">
        <v>153</v>
      </c>
      <c r="AU204" s="148" t="s">
        <v>86</v>
      </c>
      <c r="AV204" s="12" t="s">
        <v>86</v>
      </c>
      <c r="AW204" s="12" t="s">
        <v>32</v>
      </c>
      <c r="AX204" s="12" t="s">
        <v>84</v>
      </c>
      <c r="AY204" s="148" t="s">
        <v>125</v>
      </c>
    </row>
    <row r="205" spans="2:65" s="1" customFormat="1" ht="16.350000000000001" customHeight="1">
      <c r="B205" s="131"/>
      <c r="C205" s="161" t="s">
        <v>325</v>
      </c>
      <c r="D205" s="161" t="s">
        <v>212</v>
      </c>
      <c r="E205" s="162" t="s">
        <v>326</v>
      </c>
      <c r="F205" s="163" t="s">
        <v>327</v>
      </c>
      <c r="G205" s="164" t="s">
        <v>139</v>
      </c>
      <c r="H205" s="165">
        <v>144.84</v>
      </c>
      <c r="I205" s="166"/>
      <c r="J205" s="167">
        <f>ROUND(I205*H205,2)</f>
        <v>0</v>
      </c>
      <c r="K205" s="168"/>
      <c r="L205" s="169"/>
      <c r="M205" s="170" t="s">
        <v>1</v>
      </c>
      <c r="N205" s="171" t="s">
        <v>41</v>
      </c>
      <c r="P205" s="142">
        <f>O205*H205</f>
        <v>0</v>
      </c>
      <c r="Q205" s="142">
        <v>0.13200000000000001</v>
      </c>
      <c r="R205" s="142">
        <f>Q205*H205</f>
        <v>19.118880000000001</v>
      </c>
      <c r="S205" s="142">
        <v>0</v>
      </c>
      <c r="T205" s="143">
        <f>S205*H205</f>
        <v>0</v>
      </c>
      <c r="AR205" s="144" t="s">
        <v>162</v>
      </c>
      <c r="AT205" s="144" t="s">
        <v>212</v>
      </c>
      <c r="AU205" s="144" t="s">
        <v>86</v>
      </c>
      <c r="AY205" s="15" t="s">
        <v>125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5" t="s">
        <v>84</v>
      </c>
      <c r="BK205" s="145">
        <f>ROUND(I205*H205,2)</f>
        <v>0</v>
      </c>
      <c r="BL205" s="15" t="s">
        <v>131</v>
      </c>
      <c r="BM205" s="144" t="s">
        <v>328</v>
      </c>
    </row>
    <row r="206" spans="2:65" s="12" customFormat="1" ht="11.25">
      <c r="B206" s="146"/>
      <c r="D206" s="147" t="s">
        <v>153</v>
      </c>
      <c r="E206" s="148" t="s">
        <v>1</v>
      </c>
      <c r="F206" s="149" t="s">
        <v>329</v>
      </c>
      <c r="H206" s="150">
        <v>142</v>
      </c>
      <c r="I206" s="151"/>
      <c r="L206" s="146"/>
      <c r="M206" s="152"/>
      <c r="T206" s="153"/>
      <c r="AT206" s="148" t="s">
        <v>153</v>
      </c>
      <c r="AU206" s="148" t="s">
        <v>86</v>
      </c>
      <c r="AV206" s="12" t="s">
        <v>86</v>
      </c>
      <c r="AW206" s="12" t="s">
        <v>32</v>
      </c>
      <c r="AX206" s="12" t="s">
        <v>84</v>
      </c>
      <c r="AY206" s="148" t="s">
        <v>125</v>
      </c>
    </row>
    <row r="207" spans="2:65" s="12" customFormat="1" ht="11.25">
      <c r="B207" s="146"/>
      <c r="D207" s="147" t="s">
        <v>153</v>
      </c>
      <c r="F207" s="149" t="s">
        <v>330</v>
      </c>
      <c r="H207" s="150">
        <v>144.84</v>
      </c>
      <c r="I207" s="151"/>
      <c r="L207" s="146"/>
      <c r="M207" s="152"/>
      <c r="T207" s="153"/>
      <c r="AT207" s="148" t="s">
        <v>153</v>
      </c>
      <c r="AU207" s="148" t="s">
        <v>86</v>
      </c>
      <c r="AV207" s="12" t="s">
        <v>86</v>
      </c>
      <c r="AW207" s="12" t="s">
        <v>3</v>
      </c>
      <c r="AX207" s="12" t="s">
        <v>84</v>
      </c>
      <c r="AY207" s="148" t="s">
        <v>125</v>
      </c>
    </row>
    <row r="208" spans="2:65" s="1" customFormat="1" ht="16.350000000000001" customHeight="1">
      <c r="B208" s="131"/>
      <c r="C208" s="161" t="s">
        <v>331</v>
      </c>
      <c r="D208" s="161" t="s">
        <v>212</v>
      </c>
      <c r="E208" s="162" t="s">
        <v>332</v>
      </c>
      <c r="F208" s="163" t="s">
        <v>333</v>
      </c>
      <c r="G208" s="164" t="s">
        <v>139</v>
      </c>
      <c r="H208" s="165">
        <v>12.24</v>
      </c>
      <c r="I208" s="166"/>
      <c r="J208" s="167">
        <f>ROUND(I208*H208,2)</f>
        <v>0</v>
      </c>
      <c r="K208" s="168"/>
      <c r="L208" s="169"/>
      <c r="M208" s="170" t="s">
        <v>1</v>
      </c>
      <c r="N208" s="171" t="s">
        <v>41</v>
      </c>
      <c r="P208" s="142">
        <f>O208*H208</f>
        <v>0</v>
      </c>
      <c r="Q208" s="142">
        <v>0.13200000000000001</v>
      </c>
      <c r="R208" s="142">
        <f>Q208*H208</f>
        <v>1.61568</v>
      </c>
      <c r="S208" s="142">
        <v>0</v>
      </c>
      <c r="T208" s="143">
        <f>S208*H208</f>
        <v>0</v>
      </c>
      <c r="AR208" s="144" t="s">
        <v>162</v>
      </c>
      <c r="AT208" s="144" t="s">
        <v>212</v>
      </c>
      <c r="AU208" s="144" t="s">
        <v>86</v>
      </c>
      <c r="AY208" s="15" t="s">
        <v>125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5" t="s">
        <v>84</v>
      </c>
      <c r="BK208" s="145">
        <f>ROUND(I208*H208,2)</f>
        <v>0</v>
      </c>
      <c r="BL208" s="15" t="s">
        <v>131</v>
      </c>
      <c r="BM208" s="144" t="s">
        <v>334</v>
      </c>
    </row>
    <row r="209" spans="2:65" s="12" customFormat="1" ht="11.25">
      <c r="B209" s="146"/>
      <c r="D209" s="147" t="s">
        <v>153</v>
      </c>
      <c r="E209" s="148" t="s">
        <v>1</v>
      </c>
      <c r="F209" s="149" t="s">
        <v>8</v>
      </c>
      <c r="H209" s="150">
        <v>12</v>
      </c>
      <c r="I209" s="151"/>
      <c r="L209" s="146"/>
      <c r="M209" s="152"/>
      <c r="T209" s="153"/>
      <c r="AT209" s="148" t="s">
        <v>153</v>
      </c>
      <c r="AU209" s="148" t="s">
        <v>86</v>
      </c>
      <c r="AV209" s="12" t="s">
        <v>86</v>
      </c>
      <c r="AW209" s="12" t="s">
        <v>32</v>
      </c>
      <c r="AX209" s="12" t="s">
        <v>84</v>
      </c>
      <c r="AY209" s="148" t="s">
        <v>125</v>
      </c>
    </row>
    <row r="210" spans="2:65" s="12" customFormat="1" ht="11.25">
      <c r="B210" s="146"/>
      <c r="D210" s="147" t="s">
        <v>153</v>
      </c>
      <c r="F210" s="149" t="s">
        <v>335</v>
      </c>
      <c r="H210" s="150">
        <v>12.24</v>
      </c>
      <c r="I210" s="151"/>
      <c r="L210" s="146"/>
      <c r="M210" s="152"/>
      <c r="T210" s="153"/>
      <c r="AT210" s="148" t="s">
        <v>153</v>
      </c>
      <c r="AU210" s="148" t="s">
        <v>86</v>
      </c>
      <c r="AV210" s="12" t="s">
        <v>86</v>
      </c>
      <c r="AW210" s="12" t="s">
        <v>3</v>
      </c>
      <c r="AX210" s="12" t="s">
        <v>84</v>
      </c>
      <c r="AY210" s="148" t="s">
        <v>125</v>
      </c>
    </row>
    <row r="211" spans="2:65" s="1" customFormat="1" ht="16.350000000000001" customHeight="1">
      <c r="B211" s="131"/>
      <c r="C211" s="161" t="s">
        <v>336</v>
      </c>
      <c r="D211" s="161" t="s">
        <v>212</v>
      </c>
      <c r="E211" s="162" t="s">
        <v>337</v>
      </c>
      <c r="F211" s="163" t="s">
        <v>338</v>
      </c>
      <c r="G211" s="164" t="s">
        <v>139</v>
      </c>
      <c r="H211" s="165">
        <v>13.26</v>
      </c>
      <c r="I211" s="166"/>
      <c r="J211" s="167">
        <f>ROUND(I211*H211,2)</f>
        <v>0</v>
      </c>
      <c r="K211" s="168"/>
      <c r="L211" s="169"/>
      <c r="M211" s="170" t="s">
        <v>1</v>
      </c>
      <c r="N211" s="171" t="s">
        <v>41</v>
      </c>
      <c r="P211" s="142">
        <f>O211*H211</f>
        <v>0</v>
      </c>
      <c r="Q211" s="142">
        <v>0.13100000000000001</v>
      </c>
      <c r="R211" s="142">
        <f>Q211*H211</f>
        <v>1.73706</v>
      </c>
      <c r="S211" s="142">
        <v>0</v>
      </c>
      <c r="T211" s="143">
        <f>S211*H211</f>
        <v>0</v>
      </c>
      <c r="AR211" s="144" t="s">
        <v>162</v>
      </c>
      <c r="AT211" s="144" t="s">
        <v>212</v>
      </c>
      <c r="AU211" s="144" t="s">
        <v>86</v>
      </c>
      <c r="AY211" s="15" t="s">
        <v>125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5" t="s">
        <v>84</v>
      </c>
      <c r="BK211" s="145">
        <f>ROUND(I211*H211,2)</f>
        <v>0</v>
      </c>
      <c r="BL211" s="15" t="s">
        <v>131</v>
      </c>
      <c r="BM211" s="144" t="s">
        <v>339</v>
      </c>
    </row>
    <row r="212" spans="2:65" s="12" customFormat="1" ht="11.25">
      <c r="B212" s="146"/>
      <c r="D212" s="147" t="s">
        <v>153</v>
      </c>
      <c r="E212" s="148" t="s">
        <v>1</v>
      </c>
      <c r="F212" s="149" t="s">
        <v>185</v>
      </c>
      <c r="H212" s="150">
        <v>13</v>
      </c>
      <c r="I212" s="151"/>
      <c r="L212" s="146"/>
      <c r="M212" s="152"/>
      <c r="T212" s="153"/>
      <c r="AT212" s="148" t="s">
        <v>153</v>
      </c>
      <c r="AU212" s="148" t="s">
        <v>86</v>
      </c>
      <c r="AV212" s="12" t="s">
        <v>86</v>
      </c>
      <c r="AW212" s="12" t="s">
        <v>32</v>
      </c>
      <c r="AX212" s="12" t="s">
        <v>84</v>
      </c>
      <c r="AY212" s="148" t="s">
        <v>125</v>
      </c>
    </row>
    <row r="213" spans="2:65" s="12" customFormat="1" ht="11.25">
      <c r="B213" s="146"/>
      <c r="D213" s="147" t="s">
        <v>153</v>
      </c>
      <c r="F213" s="149" t="s">
        <v>340</v>
      </c>
      <c r="H213" s="150">
        <v>13.26</v>
      </c>
      <c r="I213" s="151"/>
      <c r="L213" s="146"/>
      <c r="M213" s="152"/>
      <c r="T213" s="153"/>
      <c r="AT213" s="148" t="s">
        <v>153</v>
      </c>
      <c r="AU213" s="148" t="s">
        <v>86</v>
      </c>
      <c r="AV213" s="12" t="s">
        <v>86</v>
      </c>
      <c r="AW213" s="12" t="s">
        <v>3</v>
      </c>
      <c r="AX213" s="12" t="s">
        <v>84</v>
      </c>
      <c r="AY213" s="148" t="s">
        <v>125</v>
      </c>
    </row>
    <row r="214" spans="2:65" s="1" customFormat="1" ht="16.350000000000001" customHeight="1">
      <c r="B214" s="131"/>
      <c r="C214" s="132" t="s">
        <v>341</v>
      </c>
      <c r="D214" s="132" t="s">
        <v>127</v>
      </c>
      <c r="E214" s="133" t="s">
        <v>342</v>
      </c>
      <c r="F214" s="134" t="s">
        <v>343</v>
      </c>
      <c r="G214" s="135" t="s">
        <v>175</v>
      </c>
      <c r="H214" s="136">
        <v>115.5</v>
      </c>
      <c r="I214" s="137"/>
      <c r="J214" s="138">
        <f>ROUND(I214*H214,2)</f>
        <v>0</v>
      </c>
      <c r="K214" s="139"/>
      <c r="L214" s="30"/>
      <c r="M214" s="140" t="s">
        <v>1</v>
      </c>
      <c r="N214" s="141" t="s">
        <v>41</v>
      </c>
      <c r="P214" s="142">
        <f>O214*H214</f>
        <v>0</v>
      </c>
      <c r="Q214" s="142">
        <v>3.5999999999999999E-3</v>
      </c>
      <c r="R214" s="142">
        <f>Q214*H214</f>
        <v>0.4158</v>
      </c>
      <c r="S214" s="142">
        <v>0</v>
      </c>
      <c r="T214" s="143">
        <f>S214*H214</f>
        <v>0</v>
      </c>
      <c r="AR214" s="144" t="s">
        <v>131</v>
      </c>
      <c r="AT214" s="144" t="s">
        <v>127</v>
      </c>
      <c r="AU214" s="144" t="s">
        <v>86</v>
      </c>
      <c r="AY214" s="15" t="s">
        <v>125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5" t="s">
        <v>84</v>
      </c>
      <c r="BK214" s="145">
        <f>ROUND(I214*H214,2)</f>
        <v>0</v>
      </c>
      <c r="BL214" s="15" t="s">
        <v>131</v>
      </c>
      <c r="BM214" s="144" t="s">
        <v>344</v>
      </c>
    </row>
    <row r="215" spans="2:65" s="11" customFormat="1" ht="22.9" customHeight="1">
      <c r="B215" s="119"/>
      <c r="D215" s="120" t="s">
        <v>75</v>
      </c>
      <c r="E215" s="129" t="s">
        <v>162</v>
      </c>
      <c r="F215" s="129" t="s">
        <v>345</v>
      </c>
      <c r="I215" s="122"/>
      <c r="J215" s="130">
        <f>BK215</f>
        <v>0</v>
      </c>
      <c r="L215" s="119"/>
      <c r="M215" s="124"/>
      <c r="P215" s="125">
        <f>SUM(P216:P226)</f>
        <v>0</v>
      </c>
      <c r="R215" s="125">
        <f>SUM(R216:R226)</f>
        <v>1.3810515999999999</v>
      </c>
      <c r="T215" s="126">
        <f>SUM(T216:T226)</f>
        <v>0</v>
      </c>
      <c r="AR215" s="120" t="s">
        <v>84</v>
      </c>
      <c r="AT215" s="127" t="s">
        <v>75</v>
      </c>
      <c r="AU215" s="127" t="s">
        <v>84</v>
      </c>
      <c r="AY215" s="120" t="s">
        <v>125</v>
      </c>
      <c r="BK215" s="128">
        <f>SUM(BK216:BK226)</f>
        <v>0</v>
      </c>
    </row>
    <row r="216" spans="2:65" s="1" customFormat="1" ht="16.350000000000001" customHeight="1">
      <c r="B216" s="131"/>
      <c r="C216" s="132" t="s">
        <v>346</v>
      </c>
      <c r="D216" s="132" t="s">
        <v>127</v>
      </c>
      <c r="E216" s="133" t="s">
        <v>347</v>
      </c>
      <c r="F216" s="134" t="s">
        <v>348</v>
      </c>
      <c r="G216" s="135" t="s">
        <v>130</v>
      </c>
      <c r="H216" s="136">
        <v>2</v>
      </c>
      <c r="I216" s="137"/>
      <c r="J216" s="138">
        <f>ROUND(I216*H216,2)</f>
        <v>0</v>
      </c>
      <c r="K216" s="139"/>
      <c r="L216" s="30"/>
      <c r="M216" s="140" t="s">
        <v>1</v>
      </c>
      <c r="N216" s="141" t="s">
        <v>41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131</v>
      </c>
      <c r="AT216" s="144" t="s">
        <v>127</v>
      </c>
      <c r="AU216" s="144" t="s">
        <v>86</v>
      </c>
      <c r="AY216" s="15" t="s">
        <v>125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5" t="s">
        <v>84</v>
      </c>
      <c r="BK216" s="145">
        <f>ROUND(I216*H216,2)</f>
        <v>0</v>
      </c>
      <c r="BL216" s="15" t="s">
        <v>131</v>
      </c>
      <c r="BM216" s="144" t="s">
        <v>349</v>
      </c>
    </row>
    <row r="217" spans="2:65" s="1" customFormat="1" ht="16.350000000000001" customHeight="1">
      <c r="B217" s="131"/>
      <c r="C217" s="132" t="s">
        <v>350</v>
      </c>
      <c r="D217" s="132" t="s">
        <v>127</v>
      </c>
      <c r="E217" s="133" t="s">
        <v>351</v>
      </c>
      <c r="F217" s="134" t="s">
        <v>352</v>
      </c>
      <c r="G217" s="135" t="s">
        <v>130</v>
      </c>
      <c r="H217" s="136">
        <v>2</v>
      </c>
      <c r="I217" s="137"/>
      <c r="J217" s="138">
        <f>ROUND(I217*H217,2)</f>
        <v>0</v>
      </c>
      <c r="K217" s="139"/>
      <c r="L217" s="30"/>
      <c r="M217" s="140" t="s">
        <v>1</v>
      </c>
      <c r="N217" s="141" t="s">
        <v>41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131</v>
      </c>
      <c r="AT217" s="144" t="s">
        <v>127</v>
      </c>
      <c r="AU217" s="144" t="s">
        <v>86</v>
      </c>
      <c r="AY217" s="15" t="s">
        <v>125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5" t="s">
        <v>84</v>
      </c>
      <c r="BK217" s="145">
        <f>ROUND(I217*H217,2)</f>
        <v>0</v>
      </c>
      <c r="BL217" s="15" t="s">
        <v>131</v>
      </c>
      <c r="BM217" s="144" t="s">
        <v>353</v>
      </c>
    </row>
    <row r="218" spans="2:65" s="1" customFormat="1" ht="16.350000000000001" customHeight="1">
      <c r="B218" s="131"/>
      <c r="C218" s="132" t="s">
        <v>354</v>
      </c>
      <c r="D218" s="132" t="s">
        <v>127</v>
      </c>
      <c r="E218" s="133" t="s">
        <v>355</v>
      </c>
      <c r="F218" s="134" t="s">
        <v>356</v>
      </c>
      <c r="G218" s="135" t="s">
        <v>175</v>
      </c>
      <c r="H218" s="136">
        <v>16</v>
      </c>
      <c r="I218" s="137"/>
      <c r="J218" s="138">
        <f>ROUND(I218*H218,2)</f>
        <v>0</v>
      </c>
      <c r="K218" s="139"/>
      <c r="L218" s="30"/>
      <c r="M218" s="140" t="s">
        <v>1</v>
      </c>
      <c r="N218" s="141" t="s">
        <v>41</v>
      </c>
      <c r="P218" s="142">
        <f>O218*H218</f>
        <v>0</v>
      </c>
      <c r="Q218" s="142">
        <v>1.0000000000000001E-5</v>
      </c>
      <c r="R218" s="142">
        <f>Q218*H218</f>
        <v>1.6000000000000001E-4</v>
      </c>
      <c r="S218" s="142">
        <v>0</v>
      </c>
      <c r="T218" s="143">
        <f>S218*H218</f>
        <v>0</v>
      </c>
      <c r="AR218" s="144" t="s">
        <v>131</v>
      </c>
      <c r="AT218" s="144" t="s">
        <v>127</v>
      </c>
      <c r="AU218" s="144" t="s">
        <v>86</v>
      </c>
      <c r="AY218" s="15" t="s">
        <v>125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5" t="s">
        <v>84</v>
      </c>
      <c r="BK218" s="145">
        <f>ROUND(I218*H218,2)</f>
        <v>0</v>
      </c>
      <c r="BL218" s="15" t="s">
        <v>131</v>
      </c>
      <c r="BM218" s="144" t="s">
        <v>357</v>
      </c>
    </row>
    <row r="219" spans="2:65" s="1" customFormat="1" ht="16.350000000000001" customHeight="1">
      <c r="B219" s="131"/>
      <c r="C219" s="161" t="s">
        <v>358</v>
      </c>
      <c r="D219" s="161" t="s">
        <v>212</v>
      </c>
      <c r="E219" s="162" t="s">
        <v>359</v>
      </c>
      <c r="F219" s="163" t="s">
        <v>360</v>
      </c>
      <c r="G219" s="164" t="s">
        <v>175</v>
      </c>
      <c r="H219" s="165">
        <v>16.48</v>
      </c>
      <c r="I219" s="166"/>
      <c r="J219" s="167">
        <f>ROUND(I219*H219,2)</f>
        <v>0</v>
      </c>
      <c r="K219" s="168"/>
      <c r="L219" s="169"/>
      <c r="M219" s="170" t="s">
        <v>1</v>
      </c>
      <c r="N219" s="171" t="s">
        <v>41</v>
      </c>
      <c r="P219" s="142">
        <f>O219*H219</f>
        <v>0</v>
      </c>
      <c r="Q219" s="142">
        <v>2.6700000000000001E-3</v>
      </c>
      <c r="R219" s="142">
        <f>Q219*H219</f>
        <v>4.4001600000000002E-2</v>
      </c>
      <c r="S219" s="142">
        <v>0</v>
      </c>
      <c r="T219" s="143">
        <f>S219*H219</f>
        <v>0</v>
      </c>
      <c r="AR219" s="144" t="s">
        <v>162</v>
      </c>
      <c r="AT219" s="144" t="s">
        <v>212</v>
      </c>
      <c r="AU219" s="144" t="s">
        <v>86</v>
      </c>
      <c r="AY219" s="15" t="s">
        <v>125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5" t="s">
        <v>84</v>
      </c>
      <c r="BK219" s="145">
        <f>ROUND(I219*H219,2)</f>
        <v>0</v>
      </c>
      <c r="BL219" s="15" t="s">
        <v>131</v>
      </c>
      <c r="BM219" s="144" t="s">
        <v>361</v>
      </c>
    </row>
    <row r="220" spans="2:65" s="12" customFormat="1" ht="11.25">
      <c r="B220" s="146"/>
      <c r="D220" s="147" t="s">
        <v>153</v>
      </c>
      <c r="F220" s="149" t="s">
        <v>362</v>
      </c>
      <c r="H220" s="150">
        <v>16.48</v>
      </c>
      <c r="I220" s="151"/>
      <c r="L220" s="146"/>
      <c r="M220" s="152"/>
      <c r="T220" s="153"/>
      <c r="AT220" s="148" t="s">
        <v>153</v>
      </c>
      <c r="AU220" s="148" t="s">
        <v>86</v>
      </c>
      <c r="AV220" s="12" t="s">
        <v>86</v>
      </c>
      <c r="AW220" s="12" t="s">
        <v>3</v>
      </c>
      <c r="AX220" s="12" t="s">
        <v>84</v>
      </c>
      <c r="AY220" s="148" t="s">
        <v>125</v>
      </c>
    </row>
    <row r="221" spans="2:65" s="1" customFormat="1" ht="16.350000000000001" customHeight="1">
      <c r="B221" s="131"/>
      <c r="C221" s="132" t="s">
        <v>363</v>
      </c>
      <c r="D221" s="132" t="s">
        <v>127</v>
      </c>
      <c r="E221" s="133" t="s">
        <v>364</v>
      </c>
      <c r="F221" s="134" t="s">
        <v>365</v>
      </c>
      <c r="G221" s="135" t="s">
        <v>175</v>
      </c>
      <c r="H221" s="136">
        <v>50</v>
      </c>
      <c r="I221" s="137"/>
      <c r="J221" s="138">
        <f>ROUND(I221*H221,2)</f>
        <v>0</v>
      </c>
      <c r="K221" s="139"/>
      <c r="L221" s="30"/>
      <c r="M221" s="140" t="s">
        <v>1</v>
      </c>
      <c r="N221" s="141" t="s">
        <v>41</v>
      </c>
      <c r="P221" s="142">
        <f>O221*H221</f>
        <v>0</v>
      </c>
      <c r="Q221" s="142">
        <v>2.0000000000000002E-5</v>
      </c>
      <c r="R221" s="142">
        <f>Q221*H221</f>
        <v>1E-3</v>
      </c>
      <c r="S221" s="142">
        <v>0</v>
      </c>
      <c r="T221" s="143">
        <f>S221*H221</f>
        <v>0</v>
      </c>
      <c r="AR221" s="144" t="s">
        <v>131</v>
      </c>
      <c r="AT221" s="144" t="s">
        <v>127</v>
      </c>
      <c r="AU221" s="144" t="s">
        <v>86</v>
      </c>
      <c r="AY221" s="15" t="s">
        <v>125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5" t="s">
        <v>84</v>
      </c>
      <c r="BK221" s="145">
        <f>ROUND(I221*H221,2)</f>
        <v>0</v>
      </c>
      <c r="BL221" s="15" t="s">
        <v>131</v>
      </c>
      <c r="BM221" s="144" t="s">
        <v>366</v>
      </c>
    </row>
    <row r="222" spans="2:65" s="1" customFormat="1" ht="16.350000000000001" customHeight="1">
      <c r="B222" s="131"/>
      <c r="C222" s="161" t="s">
        <v>367</v>
      </c>
      <c r="D222" s="161" t="s">
        <v>212</v>
      </c>
      <c r="E222" s="162" t="s">
        <v>368</v>
      </c>
      <c r="F222" s="163" t="s">
        <v>369</v>
      </c>
      <c r="G222" s="164" t="s">
        <v>175</v>
      </c>
      <c r="H222" s="165">
        <v>51.5</v>
      </c>
      <c r="I222" s="166"/>
      <c r="J222" s="167">
        <f>ROUND(I222*H222,2)</f>
        <v>0</v>
      </c>
      <c r="K222" s="168"/>
      <c r="L222" s="169"/>
      <c r="M222" s="170" t="s">
        <v>1</v>
      </c>
      <c r="N222" s="171" t="s">
        <v>41</v>
      </c>
      <c r="P222" s="142">
        <f>O222*H222</f>
        <v>0</v>
      </c>
      <c r="Q222" s="142">
        <v>8.0999999999999996E-3</v>
      </c>
      <c r="R222" s="142">
        <f>Q222*H222</f>
        <v>0.41714999999999997</v>
      </c>
      <c r="S222" s="142">
        <v>0</v>
      </c>
      <c r="T222" s="143">
        <f>S222*H222</f>
        <v>0</v>
      </c>
      <c r="AR222" s="144" t="s">
        <v>162</v>
      </c>
      <c r="AT222" s="144" t="s">
        <v>212</v>
      </c>
      <c r="AU222" s="144" t="s">
        <v>86</v>
      </c>
      <c r="AY222" s="15" t="s">
        <v>125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5" t="s">
        <v>84</v>
      </c>
      <c r="BK222" s="145">
        <f>ROUND(I222*H222,2)</f>
        <v>0</v>
      </c>
      <c r="BL222" s="15" t="s">
        <v>131</v>
      </c>
      <c r="BM222" s="144" t="s">
        <v>370</v>
      </c>
    </row>
    <row r="223" spans="2:65" s="12" customFormat="1" ht="11.25">
      <c r="B223" s="146"/>
      <c r="D223" s="147" t="s">
        <v>153</v>
      </c>
      <c r="F223" s="149" t="s">
        <v>371</v>
      </c>
      <c r="H223" s="150">
        <v>51.5</v>
      </c>
      <c r="I223" s="151"/>
      <c r="L223" s="146"/>
      <c r="M223" s="152"/>
      <c r="T223" s="153"/>
      <c r="AT223" s="148" t="s">
        <v>153</v>
      </c>
      <c r="AU223" s="148" t="s">
        <v>86</v>
      </c>
      <c r="AV223" s="12" t="s">
        <v>86</v>
      </c>
      <c r="AW223" s="12" t="s">
        <v>3</v>
      </c>
      <c r="AX223" s="12" t="s">
        <v>84</v>
      </c>
      <c r="AY223" s="148" t="s">
        <v>125</v>
      </c>
    </row>
    <row r="224" spans="2:65" s="1" customFormat="1" ht="16.350000000000001" customHeight="1">
      <c r="B224" s="131"/>
      <c r="C224" s="132" t="s">
        <v>372</v>
      </c>
      <c r="D224" s="132" t="s">
        <v>127</v>
      </c>
      <c r="E224" s="133" t="s">
        <v>373</v>
      </c>
      <c r="F224" s="134" t="s">
        <v>374</v>
      </c>
      <c r="G224" s="135" t="s">
        <v>175</v>
      </c>
      <c r="H224" s="136">
        <v>16</v>
      </c>
      <c r="I224" s="137"/>
      <c r="J224" s="138">
        <f>ROUND(I224*H224,2)</f>
        <v>0</v>
      </c>
      <c r="K224" s="139"/>
      <c r="L224" s="30"/>
      <c r="M224" s="140" t="s">
        <v>1</v>
      </c>
      <c r="N224" s="141" t="s">
        <v>41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131</v>
      </c>
      <c r="AT224" s="144" t="s">
        <v>127</v>
      </c>
      <c r="AU224" s="144" t="s">
        <v>86</v>
      </c>
      <c r="AY224" s="15" t="s">
        <v>125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5" t="s">
        <v>84</v>
      </c>
      <c r="BK224" s="145">
        <f>ROUND(I224*H224,2)</f>
        <v>0</v>
      </c>
      <c r="BL224" s="15" t="s">
        <v>131</v>
      </c>
      <c r="BM224" s="144" t="s">
        <v>375</v>
      </c>
    </row>
    <row r="225" spans="2:65" s="1" customFormat="1" ht="16.350000000000001" customHeight="1">
      <c r="B225" s="131"/>
      <c r="C225" s="132" t="s">
        <v>376</v>
      </c>
      <c r="D225" s="132" t="s">
        <v>127</v>
      </c>
      <c r="E225" s="133" t="s">
        <v>377</v>
      </c>
      <c r="F225" s="134" t="s">
        <v>378</v>
      </c>
      <c r="G225" s="135" t="s">
        <v>175</v>
      </c>
      <c r="H225" s="136">
        <v>50</v>
      </c>
      <c r="I225" s="137"/>
      <c r="J225" s="138">
        <f>ROUND(I225*H225,2)</f>
        <v>0</v>
      </c>
      <c r="K225" s="139"/>
      <c r="L225" s="30"/>
      <c r="M225" s="140" t="s">
        <v>1</v>
      </c>
      <c r="N225" s="141" t="s">
        <v>41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131</v>
      </c>
      <c r="AT225" s="144" t="s">
        <v>127</v>
      </c>
      <c r="AU225" s="144" t="s">
        <v>86</v>
      </c>
      <c r="AY225" s="15" t="s">
        <v>125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5" t="s">
        <v>84</v>
      </c>
      <c r="BK225" s="145">
        <f>ROUND(I225*H225,2)</f>
        <v>0</v>
      </c>
      <c r="BL225" s="15" t="s">
        <v>131</v>
      </c>
      <c r="BM225" s="144" t="s">
        <v>379</v>
      </c>
    </row>
    <row r="226" spans="2:65" s="1" customFormat="1" ht="16.350000000000001" customHeight="1">
      <c r="B226" s="131"/>
      <c r="C226" s="132" t="s">
        <v>380</v>
      </c>
      <c r="D226" s="132" t="s">
        <v>127</v>
      </c>
      <c r="E226" s="133" t="s">
        <v>381</v>
      </c>
      <c r="F226" s="134" t="s">
        <v>382</v>
      </c>
      <c r="G226" s="135" t="s">
        <v>130</v>
      </c>
      <c r="H226" s="136">
        <v>2</v>
      </c>
      <c r="I226" s="137"/>
      <c r="J226" s="138">
        <f>ROUND(I226*H226,2)</f>
        <v>0</v>
      </c>
      <c r="K226" s="139"/>
      <c r="L226" s="30"/>
      <c r="M226" s="140" t="s">
        <v>1</v>
      </c>
      <c r="N226" s="141" t="s">
        <v>41</v>
      </c>
      <c r="P226" s="142">
        <f>O226*H226</f>
        <v>0</v>
      </c>
      <c r="Q226" s="142">
        <v>0.45937</v>
      </c>
      <c r="R226" s="142">
        <f>Q226*H226</f>
        <v>0.91874</v>
      </c>
      <c r="S226" s="142">
        <v>0</v>
      </c>
      <c r="T226" s="143">
        <f>S226*H226</f>
        <v>0</v>
      </c>
      <c r="AR226" s="144" t="s">
        <v>131</v>
      </c>
      <c r="AT226" s="144" t="s">
        <v>127</v>
      </c>
      <c r="AU226" s="144" t="s">
        <v>86</v>
      </c>
      <c r="AY226" s="15" t="s">
        <v>125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5" t="s">
        <v>84</v>
      </c>
      <c r="BK226" s="145">
        <f>ROUND(I226*H226,2)</f>
        <v>0</v>
      </c>
      <c r="BL226" s="15" t="s">
        <v>131</v>
      </c>
      <c r="BM226" s="144" t="s">
        <v>383</v>
      </c>
    </row>
    <row r="227" spans="2:65" s="11" customFormat="1" ht="22.9" customHeight="1">
      <c r="B227" s="119"/>
      <c r="D227" s="120" t="s">
        <v>75</v>
      </c>
      <c r="E227" s="129" t="s">
        <v>167</v>
      </c>
      <c r="F227" s="129" t="s">
        <v>384</v>
      </c>
      <c r="I227" s="122"/>
      <c r="J227" s="130">
        <f>BK227</f>
        <v>0</v>
      </c>
      <c r="L227" s="119"/>
      <c r="M227" s="124"/>
      <c r="P227" s="125">
        <f>SUM(P228:P276)</f>
        <v>0</v>
      </c>
      <c r="R227" s="125">
        <f>SUM(R228:R276)</f>
        <v>43.477649999999997</v>
      </c>
      <c r="T227" s="126">
        <f>SUM(T228:T276)</f>
        <v>0</v>
      </c>
      <c r="AR227" s="120" t="s">
        <v>84</v>
      </c>
      <c r="AT227" s="127" t="s">
        <v>75</v>
      </c>
      <c r="AU227" s="127" t="s">
        <v>84</v>
      </c>
      <c r="AY227" s="120" t="s">
        <v>125</v>
      </c>
      <c r="BK227" s="128">
        <f>SUM(BK228:BK276)</f>
        <v>0</v>
      </c>
    </row>
    <row r="228" spans="2:65" s="1" customFormat="1" ht="16.350000000000001" customHeight="1">
      <c r="B228" s="131"/>
      <c r="C228" s="132" t="s">
        <v>385</v>
      </c>
      <c r="D228" s="132" t="s">
        <v>127</v>
      </c>
      <c r="E228" s="133" t="s">
        <v>386</v>
      </c>
      <c r="F228" s="134" t="s">
        <v>387</v>
      </c>
      <c r="G228" s="135" t="s">
        <v>388</v>
      </c>
      <c r="H228" s="136">
        <v>2</v>
      </c>
      <c r="I228" s="137"/>
      <c r="J228" s="138">
        <f t="shared" ref="J228:J233" si="10">ROUND(I228*H228,2)</f>
        <v>0</v>
      </c>
      <c r="K228" s="139"/>
      <c r="L228" s="30"/>
      <c r="M228" s="140" t="s">
        <v>1</v>
      </c>
      <c r="N228" s="141" t="s">
        <v>41</v>
      </c>
      <c r="P228" s="142">
        <f t="shared" ref="P228:P233" si="11">O228*H228</f>
        <v>0</v>
      </c>
      <c r="Q228" s="142">
        <v>0</v>
      </c>
      <c r="R228" s="142">
        <f t="shared" ref="R228:R233" si="12">Q228*H228</f>
        <v>0</v>
      </c>
      <c r="S228" s="142">
        <v>0</v>
      </c>
      <c r="T228" s="143">
        <f t="shared" ref="T228:T233" si="13">S228*H228</f>
        <v>0</v>
      </c>
      <c r="AR228" s="144" t="s">
        <v>131</v>
      </c>
      <c r="AT228" s="144" t="s">
        <v>127</v>
      </c>
      <c r="AU228" s="144" t="s">
        <v>86</v>
      </c>
      <c r="AY228" s="15" t="s">
        <v>125</v>
      </c>
      <c r="BE228" s="145">
        <f t="shared" ref="BE228:BE233" si="14">IF(N228="základní",J228,0)</f>
        <v>0</v>
      </c>
      <c r="BF228" s="145">
        <f t="shared" ref="BF228:BF233" si="15">IF(N228="snížená",J228,0)</f>
        <v>0</v>
      </c>
      <c r="BG228" s="145">
        <f t="shared" ref="BG228:BG233" si="16">IF(N228="zákl. přenesená",J228,0)</f>
        <v>0</v>
      </c>
      <c r="BH228" s="145">
        <f t="shared" ref="BH228:BH233" si="17">IF(N228="sníž. přenesená",J228,0)</f>
        <v>0</v>
      </c>
      <c r="BI228" s="145">
        <f t="shared" ref="BI228:BI233" si="18">IF(N228="nulová",J228,0)</f>
        <v>0</v>
      </c>
      <c r="BJ228" s="15" t="s">
        <v>84</v>
      </c>
      <c r="BK228" s="145">
        <f t="shared" ref="BK228:BK233" si="19">ROUND(I228*H228,2)</f>
        <v>0</v>
      </c>
      <c r="BL228" s="15" t="s">
        <v>131</v>
      </c>
      <c r="BM228" s="144" t="s">
        <v>389</v>
      </c>
    </row>
    <row r="229" spans="2:65" s="1" customFormat="1" ht="16.350000000000001" customHeight="1">
      <c r="B229" s="131"/>
      <c r="C229" s="132" t="s">
        <v>390</v>
      </c>
      <c r="D229" s="132" t="s">
        <v>127</v>
      </c>
      <c r="E229" s="133" t="s">
        <v>391</v>
      </c>
      <c r="F229" s="134" t="s">
        <v>392</v>
      </c>
      <c r="G229" s="135" t="s">
        <v>130</v>
      </c>
      <c r="H229" s="136">
        <v>2</v>
      </c>
      <c r="I229" s="137"/>
      <c r="J229" s="138">
        <f t="shared" si="10"/>
        <v>0</v>
      </c>
      <c r="K229" s="139"/>
      <c r="L229" s="30"/>
      <c r="M229" s="140" t="s">
        <v>1</v>
      </c>
      <c r="N229" s="141" t="s">
        <v>41</v>
      </c>
      <c r="P229" s="142">
        <f t="shared" si="11"/>
        <v>0</v>
      </c>
      <c r="Q229" s="142">
        <v>6.9999999999999999E-4</v>
      </c>
      <c r="R229" s="142">
        <f t="shared" si="12"/>
        <v>1.4E-3</v>
      </c>
      <c r="S229" s="142">
        <v>0</v>
      </c>
      <c r="T229" s="143">
        <f t="shared" si="13"/>
        <v>0</v>
      </c>
      <c r="AR229" s="144" t="s">
        <v>131</v>
      </c>
      <c r="AT229" s="144" t="s">
        <v>127</v>
      </c>
      <c r="AU229" s="144" t="s">
        <v>86</v>
      </c>
      <c r="AY229" s="15" t="s">
        <v>125</v>
      </c>
      <c r="BE229" s="145">
        <f t="shared" si="14"/>
        <v>0</v>
      </c>
      <c r="BF229" s="145">
        <f t="shared" si="15"/>
        <v>0</v>
      </c>
      <c r="BG229" s="145">
        <f t="shared" si="16"/>
        <v>0</v>
      </c>
      <c r="BH229" s="145">
        <f t="shared" si="17"/>
        <v>0</v>
      </c>
      <c r="BI229" s="145">
        <f t="shared" si="18"/>
        <v>0</v>
      </c>
      <c r="BJ229" s="15" t="s">
        <v>84</v>
      </c>
      <c r="BK229" s="145">
        <f t="shared" si="19"/>
        <v>0</v>
      </c>
      <c r="BL229" s="15" t="s">
        <v>131</v>
      </c>
      <c r="BM229" s="144" t="s">
        <v>393</v>
      </c>
    </row>
    <row r="230" spans="2:65" s="1" customFormat="1" ht="16.350000000000001" customHeight="1">
      <c r="B230" s="131"/>
      <c r="C230" s="161" t="s">
        <v>394</v>
      </c>
      <c r="D230" s="161" t="s">
        <v>212</v>
      </c>
      <c r="E230" s="162" t="s">
        <v>395</v>
      </c>
      <c r="F230" s="163" t="s">
        <v>396</v>
      </c>
      <c r="G230" s="164" t="s">
        <v>130</v>
      </c>
      <c r="H230" s="165">
        <v>2</v>
      </c>
      <c r="I230" s="166"/>
      <c r="J230" s="167">
        <f t="shared" si="10"/>
        <v>0</v>
      </c>
      <c r="K230" s="168"/>
      <c r="L230" s="169"/>
      <c r="M230" s="170" t="s">
        <v>1</v>
      </c>
      <c r="N230" s="171" t="s">
        <v>41</v>
      </c>
      <c r="P230" s="142">
        <f t="shared" si="11"/>
        <v>0</v>
      </c>
      <c r="Q230" s="142">
        <v>1.2999999999999999E-3</v>
      </c>
      <c r="R230" s="142">
        <f t="shared" si="12"/>
        <v>2.5999999999999999E-3</v>
      </c>
      <c r="S230" s="142">
        <v>0</v>
      </c>
      <c r="T230" s="143">
        <f t="shared" si="13"/>
        <v>0</v>
      </c>
      <c r="AR230" s="144" t="s">
        <v>162</v>
      </c>
      <c r="AT230" s="144" t="s">
        <v>212</v>
      </c>
      <c r="AU230" s="144" t="s">
        <v>86</v>
      </c>
      <c r="AY230" s="15" t="s">
        <v>125</v>
      </c>
      <c r="BE230" s="145">
        <f t="shared" si="14"/>
        <v>0</v>
      </c>
      <c r="BF230" s="145">
        <f t="shared" si="15"/>
        <v>0</v>
      </c>
      <c r="BG230" s="145">
        <f t="shared" si="16"/>
        <v>0</v>
      </c>
      <c r="BH230" s="145">
        <f t="shared" si="17"/>
        <v>0</v>
      </c>
      <c r="BI230" s="145">
        <f t="shared" si="18"/>
        <v>0</v>
      </c>
      <c r="BJ230" s="15" t="s">
        <v>84</v>
      </c>
      <c r="BK230" s="145">
        <f t="shared" si="19"/>
        <v>0</v>
      </c>
      <c r="BL230" s="15" t="s">
        <v>131</v>
      </c>
      <c r="BM230" s="144" t="s">
        <v>397</v>
      </c>
    </row>
    <row r="231" spans="2:65" s="1" customFormat="1" ht="16.350000000000001" customHeight="1">
      <c r="B231" s="131"/>
      <c r="C231" s="132" t="s">
        <v>398</v>
      </c>
      <c r="D231" s="132" t="s">
        <v>127</v>
      </c>
      <c r="E231" s="133" t="s">
        <v>399</v>
      </c>
      <c r="F231" s="134" t="s">
        <v>400</v>
      </c>
      <c r="G231" s="135" t="s">
        <v>130</v>
      </c>
      <c r="H231" s="136">
        <v>2</v>
      </c>
      <c r="I231" s="137"/>
      <c r="J231" s="138">
        <f t="shared" si="10"/>
        <v>0</v>
      </c>
      <c r="K231" s="139"/>
      <c r="L231" s="30"/>
      <c r="M231" s="140" t="s">
        <v>1</v>
      </c>
      <c r="N231" s="141" t="s">
        <v>41</v>
      </c>
      <c r="P231" s="142">
        <f t="shared" si="11"/>
        <v>0</v>
      </c>
      <c r="Q231" s="142">
        <v>0.10940999999999999</v>
      </c>
      <c r="R231" s="142">
        <f t="shared" si="12"/>
        <v>0.21881999999999999</v>
      </c>
      <c r="S231" s="142">
        <v>0</v>
      </c>
      <c r="T231" s="143">
        <f t="shared" si="13"/>
        <v>0</v>
      </c>
      <c r="AR231" s="144" t="s">
        <v>131</v>
      </c>
      <c r="AT231" s="144" t="s">
        <v>127</v>
      </c>
      <c r="AU231" s="144" t="s">
        <v>86</v>
      </c>
      <c r="AY231" s="15" t="s">
        <v>125</v>
      </c>
      <c r="BE231" s="145">
        <f t="shared" si="14"/>
        <v>0</v>
      </c>
      <c r="BF231" s="145">
        <f t="shared" si="15"/>
        <v>0</v>
      </c>
      <c r="BG231" s="145">
        <f t="shared" si="16"/>
        <v>0</v>
      </c>
      <c r="BH231" s="145">
        <f t="shared" si="17"/>
        <v>0</v>
      </c>
      <c r="BI231" s="145">
        <f t="shared" si="18"/>
        <v>0</v>
      </c>
      <c r="BJ231" s="15" t="s">
        <v>84</v>
      </c>
      <c r="BK231" s="145">
        <f t="shared" si="19"/>
        <v>0</v>
      </c>
      <c r="BL231" s="15" t="s">
        <v>131</v>
      </c>
      <c r="BM231" s="144" t="s">
        <v>401</v>
      </c>
    </row>
    <row r="232" spans="2:65" s="1" customFormat="1" ht="16.350000000000001" customHeight="1">
      <c r="B232" s="131"/>
      <c r="C232" s="161" t="s">
        <v>402</v>
      </c>
      <c r="D232" s="161" t="s">
        <v>212</v>
      </c>
      <c r="E232" s="162" t="s">
        <v>403</v>
      </c>
      <c r="F232" s="163" t="s">
        <v>404</v>
      </c>
      <c r="G232" s="164" t="s">
        <v>130</v>
      </c>
      <c r="H232" s="165">
        <v>2</v>
      </c>
      <c r="I232" s="166"/>
      <c r="J232" s="167">
        <f t="shared" si="10"/>
        <v>0</v>
      </c>
      <c r="K232" s="168"/>
      <c r="L232" s="169"/>
      <c r="M232" s="170" t="s">
        <v>1</v>
      </c>
      <c r="N232" s="171" t="s">
        <v>41</v>
      </c>
      <c r="P232" s="142">
        <f t="shared" si="11"/>
        <v>0</v>
      </c>
      <c r="Q232" s="142">
        <v>6.1000000000000004E-3</v>
      </c>
      <c r="R232" s="142">
        <f t="shared" si="12"/>
        <v>1.2200000000000001E-2</v>
      </c>
      <c r="S232" s="142">
        <v>0</v>
      </c>
      <c r="T232" s="143">
        <f t="shared" si="13"/>
        <v>0</v>
      </c>
      <c r="AR232" s="144" t="s">
        <v>162</v>
      </c>
      <c r="AT232" s="144" t="s">
        <v>212</v>
      </c>
      <c r="AU232" s="144" t="s">
        <v>86</v>
      </c>
      <c r="AY232" s="15" t="s">
        <v>125</v>
      </c>
      <c r="BE232" s="145">
        <f t="shared" si="14"/>
        <v>0</v>
      </c>
      <c r="BF232" s="145">
        <f t="shared" si="15"/>
        <v>0</v>
      </c>
      <c r="BG232" s="145">
        <f t="shared" si="16"/>
        <v>0</v>
      </c>
      <c r="BH232" s="145">
        <f t="shared" si="17"/>
        <v>0</v>
      </c>
      <c r="BI232" s="145">
        <f t="shared" si="18"/>
        <v>0</v>
      </c>
      <c r="BJ232" s="15" t="s">
        <v>84</v>
      </c>
      <c r="BK232" s="145">
        <f t="shared" si="19"/>
        <v>0</v>
      </c>
      <c r="BL232" s="15" t="s">
        <v>131</v>
      </c>
      <c r="BM232" s="144" t="s">
        <v>405</v>
      </c>
    </row>
    <row r="233" spans="2:65" s="1" customFormat="1" ht="16.350000000000001" customHeight="1">
      <c r="B233" s="131"/>
      <c r="C233" s="132" t="s">
        <v>406</v>
      </c>
      <c r="D233" s="132" t="s">
        <v>127</v>
      </c>
      <c r="E233" s="133" t="s">
        <v>407</v>
      </c>
      <c r="F233" s="134" t="s">
        <v>408</v>
      </c>
      <c r="G233" s="135" t="s">
        <v>175</v>
      </c>
      <c r="H233" s="136">
        <v>177</v>
      </c>
      <c r="I233" s="137"/>
      <c r="J233" s="138">
        <f t="shared" si="10"/>
        <v>0</v>
      </c>
      <c r="K233" s="139"/>
      <c r="L233" s="30"/>
      <c r="M233" s="140" t="s">
        <v>1</v>
      </c>
      <c r="N233" s="141" t="s">
        <v>41</v>
      </c>
      <c r="P233" s="142">
        <f t="shared" si="11"/>
        <v>0</v>
      </c>
      <c r="Q233" s="142">
        <v>2.0000000000000001E-4</v>
      </c>
      <c r="R233" s="142">
        <f t="shared" si="12"/>
        <v>3.5400000000000001E-2</v>
      </c>
      <c r="S233" s="142">
        <v>0</v>
      </c>
      <c r="T233" s="143">
        <f t="shared" si="13"/>
        <v>0</v>
      </c>
      <c r="AR233" s="144" t="s">
        <v>131</v>
      </c>
      <c r="AT233" s="144" t="s">
        <v>127</v>
      </c>
      <c r="AU233" s="144" t="s">
        <v>86</v>
      </c>
      <c r="AY233" s="15" t="s">
        <v>125</v>
      </c>
      <c r="BE233" s="145">
        <f t="shared" si="14"/>
        <v>0</v>
      </c>
      <c r="BF233" s="145">
        <f t="shared" si="15"/>
        <v>0</v>
      </c>
      <c r="BG233" s="145">
        <f t="shared" si="16"/>
        <v>0</v>
      </c>
      <c r="BH233" s="145">
        <f t="shared" si="17"/>
        <v>0</v>
      </c>
      <c r="BI233" s="145">
        <f t="shared" si="18"/>
        <v>0</v>
      </c>
      <c r="BJ233" s="15" t="s">
        <v>84</v>
      </c>
      <c r="BK233" s="145">
        <f t="shared" si="19"/>
        <v>0</v>
      </c>
      <c r="BL233" s="15" t="s">
        <v>131</v>
      </c>
      <c r="BM233" s="144" t="s">
        <v>409</v>
      </c>
    </row>
    <row r="234" spans="2:65" s="12" customFormat="1" ht="11.25">
      <c r="B234" s="146"/>
      <c r="D234" s="147" t="s">
        <v>153</v>
      </c>
      <c r="E234" s="148" t="s">
        <v>1</v>
      </c>
      <c r="F234" s="149" t="s">
        <v>410</v>
      </c>
      <c r="H234" s="150">
        <v>59</v>
      </c>
      <c r="I234" s="151"/>
      <c r="L234" s="146"/>
      <c r="M234" s="152"/>
      <c r="T234" s="153"/>
      <c r="AT234" s="148" t="s">
        <v>153</v>
      </c>
      <c r="AU234" s="148" t="s">
        <v>86</v>
      </c>
      <c r="AV234" s="12" t="s">
        <v>86</v>
      </c>
      <c r="AW234" s="12" t="s">
        <v>32</v>
      </c>
      <c r="AX234" s="12" t="s">
        <v>76</v>
      </c>
      <c r="AY234" s="148" t="s">
        <v>125</v>
      </c>
    </row>
    <row r="235" spans="2:65" s="12" customFormat="1" ht="11.25">
      <c r="B235" s="146"/>
      <c r="D235" s="147" t="s">
        <v>153</v>
      </c>
      <c r="E235" s="148" t="s">
        <v>1</v>
      </c>
      <c r="F235" s="149" t="s">
        <v>411</v>
      </c>
      <c r="H235" s="150">
        <v>118</v>
      </c>
      <c r="I235" s="151"/>
      <c r="L235" s="146"/>
      <c r="M235" s="152"/>
      <c r="T235" s="153"/>
      <c r="AT235" s="148" t="s">
        <v>153</v>
      </c>
      <c r="AU235" s="148" t="s">
        <v>86</v>
      </c>
      <c r="AV235" s="12" t="s">
        <v>86</v>
      </c>
      <c r="AW235" s="12" t="s">
        <v>32</v>
      </c>
      <c r="AX235" s="12" t="s">
        <v>76</v>
      </c>
      <c r="AY235" s="148" t="s">
        <v>125</v>
      </c>
    </row>
    <row r="236" spans="2:65" s="13" customFormat="1" ht="11.25">
      <c r="B236" s="154"/>
      <c r="D236" s="147" t="s">
        <v>153</v>
      </c>
      <c r="E236" s="155" t="s">
        <v>1</v>
      </c>
      <c r="F236" s="156" t="s">
        <v>161</v>
      </c>
      <c r="H236" s="157">
        <v>177</v>
      </c>
      <c r="I236" s="158"/>
      <c r="L236" s="154"/>
      <c r="M236" s="159"/>
      <c r="T236" s="160"/>
      <c r="AT236" s="155" t="s">
        <v>153</v>
      </c>
      <c r="AU236" s="155" t="s">
        <v>86</v>
      </c>
      <c r="AV236" s="13" t="s">
        <v>131</v>
      </c>
      <c r="AW236" s="13" t="s">
        <v>32</v>
      </c>
      <c r="AX236" s="13" t="s">
        <v>84</v>
      </c>
      <c r="AY236" s="155" t="s">
        <v>125</v>
      </c>
    </row>
    <row r="237" spans="2:65" s="1" customFormat="1" ht="16.350000000000001" customHeight="1">
      <c r="B237" s="131"/>
      <c r="C237" s="132" t="s">
        <v>412</v>
      </c>
      <c r="D237" s="132" t="s">
        <v>127</v>
      </c>
      <c r="E237" s="133" t="s">
        <v>413</v>
      </c>
      <c r="F237" s="134" t="s">
        <v>414</v>
      </c>
      <c r="G237" s="135" t="s">
        <v>175</v>
      </c>
      <c r="H237" s="136">
        <v>39.200000000000003</v>
      </c>
      <c r="I237" s="137"/>
      <c r="J237" s="138">
        <f>ROUND(I237*H237,2)</f>
        <v>0</v>
      </c>
      <c r="K237" s="139"/>
      <c r="L237" s="30"/>
      <c r="M237" s="140" t="s">
        <v>1</v>
      </c>
      <c r="N237" s="141" t="s">
        <v>41</v>
      </c>
      <c r="P237" s="142">
        <f>O237*H237</f>
        <v>0</v>
      </c>
      <c r="Q237" s="142">
        <v>4.0000000000000002E-4</v>
      </c>
      <c r="R237" s="142">
        <f>Q237*H237</f>
        <v>1.5680000000000003E-2</v>
      </c>
      <c r="S237" s="142">
        <v>0</v>
      </c>
      <c r="T237" s="143">
        <f>S237*H237</f>
        <v>0</v>
      </c>
      <c r="AR237" s="144" t="s">
        <v>131</v>
      </c>
      <c r="AT237" s="144" t="s">
        <v>127</v>
      </c>
      <c r="AU237" s="144" t="s">
        <v>86</v>
      </c>
      <c r="AY237" s="15" t="s">
        <v>125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5" t="s">
        <v>84</v>
      </c>
      <c r="BK237" s="145">
        <f>ROUND(I237*H237,2)</f>
        <v>0</v>
      </c>
      <c r="BL237" s="15" t="s">
        <v>131</v>
      </c>
      <c r="BM237" s="144" t="s">
        <v>415</v>
      </c>
    </row>
    <row r="238" spans="2:65" s="12" customFormat="1" ht="11.25">
      <c r="B238" s="146"/>
      <c r="D238" s="147" t="s">
        <v>153</v>
      </c>
      <c r="E238" s="148" t="s">
        <v>1</v>
      </c>
      <c r="F238" s="149" t="s">
        <v>416</v>
      </c>
      <c r="H238" s="150">
        <v>39.200000000000003</v>
      </c>
      <c r="I238" s="151"/>
      <c r="L238" s="146"/>
      <c r="M238" s="152"/>
      <c r="T238" s="153"/>
      <c r="AT238" s="148" t="s">
        <v>153</v>
      </c>
      <c r="AU238" s="148" t="s">
        <v>86</v>
      </c>
      <c r="AV238" s="12" t="s">
        <v>86</v>
      </c>
      <c r="AW238" s="12" t="s">
        <v>32</v>
      </c>
      <c r="AX238" s="12" t="s">
        <v>84</v>
      </c>
      <c r="AY238" s="148" t="s">
        <v>125</v>
      </c>
    </row>
    <row r="239" spans="2:65" s="1" customFormat="1" ht="16.350000000000001" customHeight="1">
      <c r="B239" s="131"/>
      <c r="C239" s="132" t="s">
        <v>417</v>
      </c>
      <c r="D239" s="132" t="s">
        <v>127</v>
      </c>
      <c r="E239" s="133" t="s">
        <v>418</v>
      </c>
      <c r="F239" s="134" t="s">
        <v>419</v>
      </c>
      <c r="G239" s="135" t="s">
        <v>420</v>
      </c>
      <c r="H239" s="136">
        <v>2</v>
      </c>
      <c r="I239" s="137"/>
      <c r="J239" s="138">
        <f>ROUND(I239*H239,2)</f>
        <v>0</v>
      </c>
      <c r="K239" s="139"/>
      <c r="L239" s="30"/>
      <c r="M239" s="140" t="s">
        <v>1</v>
      </c>
      <c r="N239" s="141" t="s">
        <v>41</v>
      </c>
      <c r="P239" s="142">
        <f>O239*H239</f>
        <v>0</v>
      </c>
      <c r="Q239" s="142">
        <v>0</v>
      </c>
      <c r="R239" s="142">
        <f>Q239*H239</f>
        <v>0</v>
      </c>
      <c r="S239" s="142">
        <v>0</v>
      </c>
      <c r="T239" s="143">
        <f>S239*H239</f>
        <v>0</v>
      </c>
      <c r="AR239" s="144" t="s">
        <v>131</v>
      </c>
      <c r="AT239" s="144" t="s">
        <v>127</v>
      </c>
      <c r="AU239" s="144" t="s">
        <v>86</v>
      </c>
      <c r="AY239" s="15" t="s">
        <v>125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5" t="s">
        <v>84</v>
      </c>
      <c r="BK239" s="145">
        <f>ROUND(I239*H239,2)</f>
        <v>0</v>
      </c>
      <c r="BL239" s="15" t="s">
        <v>131</v>
      </c>
      <c r="BM239" s="144" t="s">
        <v>421</v>
      </c>
    </row>
    <row r="240" spans="2:65" s="1" customFormat="1" ht="16.350000000000001" customHeight="1">
      <c r="B240" s="131"/>
      <c r="C240" s="132" t="s">
        <v>422</v>
      </c>
      <c r="D240" s="132" t="s">
        <v>127</v>
      </c>
      <c r="E240" s="133" t="s">
        <v>423</v>
      </c>
      <c r="F240" s="134" t="s">
        <v>424</v>
      </c>
      <c r="G240" s="135" t="s">
        <v>175</v>
      </c>
      <c r="H240" s="136">
        <v>156.19999999999999</v>
      </c>
      <c r="I240" s="137"/>
      <c r="J240" s="138">
        <f>ROUND(I240*H240,2)</f>
        <v>0</v>
      </c>
      <c r="K240" s="139"/>
      <c r="L240" s="30"/>
      <c r="M240" s="140" t="s">
        <v>1</v>
      </c>
      <c r="N240" s="141" t="s">
        <v>41</v>
      </c>
      <c r="P240" s="142">
        <f>O240*H240</f>
        <v>0</v>
      </c>
      <c r="Q240" s="142">
        <v>0</v>
      </c>
      <c r="R240" s="142">
        <f>Q240*H240</f>
        <v>0</v>
      </c>
      <c r="S240" s="142">
        <v>0</v>
      </c>
      <c r="T240" s="143">
        <f>S240*H240</f>
        <v>0</v>
      </c>
      <c r="AR240" s="144" t="s">
        <v>131</v>
      </c>
      <c r="AT240" s="144" t="s">
        <v>127</v>
      </c>
      <c r="AU240" s="144" t="s">
        <v>86</v>
      </c>
      <c r="AY240" s="15" t="s">
        <v>125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5" t="s">
        <v>84</v>
      </c>
      <c r="BK240" s="145">
        <f>ROUND(I240*H240,2)</f>
        <v>0</v>
      </c>
      <c r="BL240" s="15" t="s">
        <v>131</v>
      </c>
      <c r="BM240" s="144" t="s">
        <v>425</v>
      </c>
    </row>
    <row r="241" spans="2:65" s="12" customFormat="1" ht="11.25">
      <c r="B241" s="146"/>
      <c r="D241" s="147" t="s">
        <v>153</v>
      </c>
      <c r="E241" s="148" t="s">
        <v>1</v>
      </c>
      <c r="F241" s="149" t="s">
        <v>426</v>
      </c>
      <c r="H241" s="150">
        <v>156.19999999999999</v>
      </c>
      <c r="I241" s="151"/>
      <c r="L241" s="146"/>
      <c r="M241" s="152"/>
      <c r="T241" s="153"/>
      <c r="AT241" s="148" t="s">
        <v>153</v>
      </c>
      <c r="AU241" s="148" t="s">
        <v>86</v>
      </c>
      <c r="AV241" s="12" t="s">
        <v>86</v>
      </c>
      <c r="AW241" s="12" t="s">
        <v>32</v>
      </c>
      <c r="AX241" s="12" t="s">
        <v>84</v>
      </c>
      <c r="AY241" s="148" t="s">
        <v>125</v>
      </c>
    </row>
    <row r="242" spans="2:65" s="1" customFormat="1" ht="16.350000000000001" customHeight="1">
      <c r="B242" s="131"/>
      <c r="C242" s="132" t="s">
        <v>427</v>
      </c>
      <c r="D242" s="132" t="s">
        <v>127</v>
      </c>
      <c r="E242" s="133" t="s">
        <v>428</v>
      </c>
      <c r="F242" s="134" t="s">
        <v>429</v>
      </c>
      <c r="G242" s="135" t="s">
        <v>175</v>
      </c>
      <c r="H242" s="136">
        <v>32</v>
      </c>
      <c r="I242" s="137"/>
      <c r="J242" s="138">
        <f>ROUND(I242*H242,2)</f>
        <v>0</v>
      </c>
      <c r="K242" s="139"/>
      <c r="L242" s="30"/>
      <c r="M242" s="140" t="s">
        <v>1</v>
      </c>
      <c r="N242" s="141" t="s">
        <v>41</v>
      </c>
      <c r="P242" s="142">
        <f>O242*H242</f>
        <v>0</v>
      </c>
      <c r="Q242" s="142">
        <v>0.2195</v>
      </c>
      <c r="R242" s="142">
        <f>Q242*H242</f>
        <v>7.024</v>
      </c>
      <c r="S242" s="142">
        <v>0</v>
      </c>
      <c r="T242" s="143">
        <f>S242*H242</f>
        <v>0</v>
      </c>
      <c r="AR242" s="144" t="s">
        <v>131</v>
      </c>
      <c r="AT242" s="144" t="s">
        <v>127</v>
      </c>
      <c r="AU242" s="144" t="s">
        <v>86</v>
      </c>
      <c r="AY242" s="15" t="s">
        <v>125</v>
      </c>
      <c r="BE242" s="145">
        <f>IF(N242="základní",J242,0)</f>
        <v>0</v>
      </c>
      <c r="BF242" s="145">
        <f>IF(N242="snížená",J242,0)</f>
        <v>0</v>
      </c>
      <c r="BG242" s="145">
        <f>IF(N242="zákl. přenesená",J242,0)</f>
        <v>0</v>
      </c>
      <c r="BH242" s="145">
        <f>IF(N242="sníž. přenesená",J242,0)</f>
        <v>0</v>
      </c>
      <c r="BI242" s="145">
        <f>IF(N242="nulová",J242,0)</f>
        <v>0</v>
      </c>
      <c r="BJ242" s="15" t="s">
        <v>84</v>
      </c>
      <c r="BK242" s="145">
        <f>ROUND(I242*H242,2)</f>
        <v>0</v>
      </c>
      <c r="BL242" s="15" t="s">
        <v>131</v>
      </c>
      <c r="BM242" s="144" t="s">
        <v>430</v>
      </c>
    </row>
    <row r="243" spans="2:65" s="12" customFormat="1" ht="11.25">
      <c r="B243" s="146"/>
      <c r="D243" s="147" t="s">
        <v>153</v>
      </c>
      <c r="E243" s="148" t="s">
        <v>1</v>
      </c>
      <c r="F243" s="149" t="s">
        <v>431</v>
      </c>
      <c r="H243" s="150">
        <v>32</v>
      </c>
      <c r="I243" s="151"/>
      <c r="L243" s="146"/>
      <c r="M243" s="152"/>
      <c r="T243" s="153"/>
      <c r="AT243" s="148" t="s">
        <v>153</v>
      </c>
      <c r="AU243" s="148" t="s">
        <v>86</v>
      </c>
      <c r="AV243" s="12" t="s">
        <v>86</v>
      </c>
      <c r="AW243" s="12" t="s">
        <v>32</v>
      </c>
      <c r="AX243" s="12" t="s">
        <v>84</v>
      </c>
      <c r="AY243" s="148" t="s">
        <v>125</v>
      </c>
    </row>
    <row r="244" spans="2:65" s="1" customFormat="1" ht="16.350000000000001" customHeight="1">
      <c r="B244" s="131"/>
      <c r="C244" s="161" t="s">
        <v>432</v>
      </c>
      <c r="D244" s="161" t="s">
        <v>212</v>
      </c>
      <c r="E244" s="162" t="s">
        <v>433</v>
      </c>
      <c r="F244" s="163" t="s">
        <v>434</v>
      </c>
      <c r="G244" s="164" t="s">
        <v>175</v>
      </c>
      <c r="H244" s="165">
        <v>24</v>
      </c>
      <c r="I244" s="166"/>
      <c r="J244" s="167">
        <f>ROUND(I244*H244,2)</f>
        <v>0</v>
      </c>
      <c r="K244" s="168"/>
      <c r="L244" s="169"/>
      <c r="M244" s="170" t="s">
        <v>1</v>
      </c>
      <c r="N244" s="171" t="s">
        <v>41</v>
      </c>
      <c r="P244" s="142">
        <f>O244*H244</f>
        <v>0</v>
      </c>
      <c r="Q244" s="142">
        <v>0.23499999999999999</v>
      </c>
      <c r="R244" s="142">
        <f>Q244*H244</f>
        <v>5.64</v>
      </c>
      <c r="S244" s="142">
        <v>0</v>
      </c>
      <c r="T244" s="143">
        <f>S244*H244</f>
        <v>0</v>
      </c>
      <c r="AR244" s="144" t="s">
        <v>162</v>
      </c>
      <c r="AT244" s="144" t="s">
        <v>212</v>
      </c>
      <c r="AU244" s="144" t="s">
        <v>86</v>
      </c>
      <c r="AY244" s="15" t="s">
        <v>125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5" t="s">
        <v>84</v>
      </c>
      <c r="BK244" s="145">
        <f>ROUND(I244*H244,2)</f>
        <v>0</v>
      </c>
      <c r="BL244" s="15" t="s">
        <v>131</v>
      </c>
      <c r="BM244" s="144" t="s">
        <v>435</v>
      </c>
    </row>
    <row r="245" spans="2:65" s="12" customFormat="1" ht="11.25">
      <c r="B245" s="146"/>
      <c r="D245" s="147" t="s">
        <v>153</v>
      </c>
      <c r="E245" s="148" t="s">
        <v>1</v>
      </c>
      <c r="F245" s="149" t="s">
        <v>237</v>
      </c>
      <c r="H245" s="150">
        <v>24</v>
      </c>
      <c r="I245" s="151"/>
      <c r="L245" s="146"/>
      <c r="M245" s="152"/>
      <c r="T245" s="153"/>
      <c r="AT245" s="148" t="s">
        <v>153</v>
      </c>
      <c r="AU245" s="148" t="s">
        <v>86</v>
      </c>
      <c r="AV245" s="12" t="s">
        <v>86</v>
      </c>
      <c r="AW245" s="12" t="s">
        <v>32</v>
      </c>
      <c r="AX245" s="12" t="s">
        <v>84</v>
      </c>
      <c r="AY245" s="148" t="s">
        <v>125</v>
      </c>
    </row>
    <row r="246" spans="2:65" s="1" customFormat="1" ht="16.350000000000001" customHeight="1">
      <c r="B246" s="131"/>
      <c r="C246" s="161" t="s">
        <v>436</v>
      </c>
      <c r="D246" s="161" t="s">
        <v>212</v>
      </c>
      <c r="E246" s="162" t="s">
        <v>437</v>
      </c>
      <c r="F246" s="163" t="s">
        <v>438</v>
      </c>
      <c r="G246" s="164" t="s">
        <v>175</v>
      </c>
      <c r="H246" s="165">
        <v>8</v>
      </c>
      <c r="I246" s="166"/>
      <c r="J246" s="167">
        <f>ROUND(I246*H246,2)</f>
        <v>0</v>
      </c>
      <c r="K246" s="168"/>
      <c r="L246" s="169"/>
      <c r="M246" s="170" t="s">
        <v>1</v>
      </c>
      <c r="N246" s="171" t="s">
        <v>41</v>
      </c>
      <c r="P246" s="142">
        <f>O246*H246</f>
        <v>0</v>
      </c>
      <c r="Q246" s="142">
        <v>0.23499999999999999</v>
      </c>
      <c r="R246" s="142">
        <f>Q246*H246</f>
        <v>1.88</v>
      </c>
      <c r="S246" s="142">
        <v>0</v>
      </c>
      <c r="T246" s="143">
        <f>S246*H246</f>
        <v>0</v>
      </c>
      <c r="AR246" s="144" t="s">
        <v>162</v>
      </c>
      <c r="AT246" s="144" t="s">
        <v>212</v>
      </c>
      <c r="AU246" s="144" t="s">
        <v>86</v>
      </c>
      <c r="AY246" s="15" t="s">
        <v>125</v>
      </c>
      <c r="BE246" s="145">
        <f>IF(N246="základní",J246,0)</f>
        <v>0</v>
      </c>
      <c r="BF246" s="145">
        <f>IF(N246="snížená",J246,0)</f>
        <v>0</v>
      </c>
      <c r="BG246" s="145">
        <f>IF(N246="zákl. přenesená",J246,0)</f>
        <v>0</v>
      </c>
      <c r="BH246" s="145">
        <f>IF(N246="sníž. přenesená",J246,0)</f>
        <v>0</v>
      </c>
      <c r="BI246" s="145">
        <f>IF(N246="nulová",J246,0)</f>
        <v>0</v>
      </c>
      <c r="BJ246" s="15" t="s">
        <v>84</v>
      </c>
      <c r="BK246" s="145">
        <f>ROUND(I246*H246,2)</f>
        <v>0</v>
      </c>
      <c r="BL246" s="15" t="s">
        <v>131</v>
      </c>
      <c r="BM246" s="144" t="s">
        <v>439</v>
      </c>
    </row>
    <row r="247" spans="2:65" s="12" customFormat="1" ht="11.25">
      <c r="B247" s="146"/>
      <c r="D247" s="147" t="s">
        <v>153</v>
      </c>
      <c r="E247" s="148" t="s">
        <v>1</v>
      </c>
      <c r="F247" s="149" t="s">
        <v>440</v>
      </c>
      <c r="H247" s="150">
        <v>8</v>
      </c>
      <c r="I247" s="151"/>
      <c r="L247" s="146"/>
      <c r="M247" s="152"/>
      <c r="T247" s="153"/>
      <c r="AT247" s="148" t="s">
        <v>153</v>
      </c>
      <c r="AU247" s="148" t="s">
        <v>86</v>
      </c>
      <c r="AV247" s="12" t="s">
        <v>86</v>
      </c>
      <c r="AW247" s="12" t="s">
        <v>32</v>
      </c>
      <c r="AX247" s="12" t="s">
        <v>84</v>
      </c>
      <c r="AY247" s="148" t="s">
        <v>125</v>
      </c>
    </row>
    <row r="248" spans="2:65" s="1" customFormat="1" ht="16.350000000000001" customHeight="1">
      <c r="B248" s="131"/>
      <c r="C248" s="132" t="s">
        <v>441</v>
      </c>
      <c r="D248" s="132" t="s">
        <v>127</v>
      </c>
      <c r="E248" s="133" t="s">
        <v>442</v>
      </c>
      <c r="F248" s="134" t="s">
        <v>443</v>
      </c>
      <c r="G248" s="135" t="s">
        <v>175</v>
      </c>
      <c r="H248" s="136">
        <v>49.5</v>
      </c>
      <c r="I248" s="137"/>
      <c r="J248" s="138">
        <f>ROUND(I248*H248,2)</f>
        <v>0</v>
      </c>
      <c r="K248" s="139"/>
      <c r="L248" s="30"/>
      <c r="M248" s="140" t="s">
        <v>1</v>
      </c>
      <c r="N248" s="141" t="s">
        <v>41</v>
      </c>
      <c r="P248" s="142">
        <f>O248*H248</f>
        <v>0</v>
      </c>
      <c r="Q248" s="142">
        <v>0.16850000000000001</v>
      </c>
      <c r="R248" s="142">
        <f>Q248*H248</f>
        <v>8.3407499999999999</v>
      </c>
      <c r="S248" s="142">
        <v>0</v>
      </c>
      <c r="T248" s="143">
        <f>S248*H248</f>
        <v>0</v>
      </c>
      <c r="AR248" s="144" t="s">
        <v>131</v>
      </c>
      <c r="AT248" s="144" t="s">
        <v>127</v>
      </c>
      <c r="AU248" s="144" t="s">
        <v>86</v>
      </c>
      <c r="AY248" s="15" t="s">
        <v>125</v>
      </c>
      <c r="BE248" s="145">
        <f>IF(N248="základní",J248,0)</f>
        <v>0</v>
      </c>
      <c r="BF248" s="145">
        <f>IF(N248="snížená",J248,0)</f>
        <v>0</v>
      </c>
      <c r="BG248" s="145">
        <f>IF(N248="zákl. přenesená",J248,0)</f>
        <v>0</v>
      </c>
      <c r="BH248" s="145">
        <f>IF(N248="sníž. přenesená",J248,0)</f>
        <v>0</v>
      </c>
      <c r="BI248" s="145">
        <f>IF(N248="nulová",J248,0)</f>
        <v>0</v>
      </c>
      <c r="BJ248" s="15" t="s">
        <v>84</v>
      </c>
      <c r="BK248" s="145">
        <f>ROUND(I248*H248,2)</f>
        <v>0</v>
      </c>
      <c r="BL248" s="15" t="s">
        <v>131</v>
      </c>
      <c r="BM248" s="144" t="s">
        <v>444</v>
      </c>
    </row>
    <row r="249" spans="2:65" s="12" customFormat="1" ht="11.25">
      <c r="B249" s="146"/>
      <c r="D249" s="147" t="s">
        <v>153</v>
      </c>
      <c r="E249" s="148" t="s">
        <v>1</v>
      </c>
      <c r="F249" s="149" t="s">
        <v>445</v>
      </c>
      <c r="H249" s="150">
        <v>49.5</v>
      </c>
      <c r="I249" s="151"/>
      <c r="L249" s="146"/>
      <c r="M249" s="152"/>
      <c r="T249" s="153"/>
      <c r="AT249" s="148" t="s">
        <v>153</v>
      </c>
      <c r="AU249" s="148" t="s">
        <v>86</v>
      </c>
      <c r="AV249" s="12" t="s">
        <v>86</v>
      </c>
      <c r="AW249" s="12" t="s">
        <v>32</v>
      </c>
      <c r="AX249" s="12" t="s">
        <v>84</v>
      </c>
      <c r="AY249" s="148" t="s">
        <v>125</v>
      </c>
    </row>
    <row r="250" spans="2:65" s="1" customFormat="1" ht="16.350000000000001" customHeight="1">
      <c r="B250" s="131"/>
      <c r="C250" s="161" t="s">
        <v>446</v>
      </c>
      <c r="D250" s="161" t="s">
        <v>212</v>
      </c>
      <c r="E250" s="162" t="s">
        <v>447</v>
      </c>
      <c r="F250" s="163" t="s">
        <v>448</v>
      </c>
      <c r="G250" s="164" t="s">
        <v>175</v>
      </c>
      <c r="H250" s="165">
        <v>29.58</v>
      </c>
      <c r="I250" s="166"/>
      <c r="J250" s="167">
        <f>ROUND(I250*H250,2)</f>
        <v>0</v>
      </c>
      <c r="K250" s="168"/>
      <c r="L250" s="169"/>
      <c r="M250" s="170" t="s">
        <v>1</v>
      </c>
      <c r="N250" s="171" t="s">
        <v>41</v>
      </c>
      <c r="P250" s="142">
        <f>O250*H250</f>
        <v>0</v>
      </c>
      <c r="Q250" s="142">
        <v>0.08</v>
      </c>
      <c r="R250" s="142">
        <f>Q250*H250</f>
        <v>2.3664000000000001</v>
      </c>
      <c r="S250" s="142">
        <v>0</v>
      </c>
      <c r="T250" s="143">
        <f>S250*H250</f>
        <v>0</v>
      </c>
      <c r="AR250" s="144" t="s">
        <v>162</v>
      </c>
      <c r="AT250" s="144" t="s">
        <v>212</v>
      </c>
      <c r="AU250" s="144" t="s">
        <v>86</v>
      </c>
      <c r="AY250" s="15" t="s">
        <v>125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5" t="s">
        <v>84</v>
      </c>
      <c r="BK250" s="145">
        <f>ROUND(I250*H250,2)</f>
        <v>0</v>
      </c>
      <c r="BL250" s="15" t="s">
        <v>131</v>
      </c>
      <c r="BM250" s="144" t="s">
        <v>449</v>
      </c>
    </row>
    <row r="251" spans="2:65" s="12" customFormat="1" ht="11.25">
      <c r="B251" s="146"/>
      <c r="D251" s="147" t="s">
        <v>153</v>
      </c>
      <c r="E251" s="148" t="s">
        <v>1</v>
      </c>
      <c r="F251" s="149" t="s">
        <v>263</v>
      </c>
      <c r="H251" s="150">
        <v>29</v>
      </c>
      <c r="I251" s="151"/>
      <c r="L251" s="146"/>
      <c r="M251" s="152"/>
      <c r="T251" s="153"/>
      <c r="AT251" s="148" t="s">
        <v>153</v>
      </c>
      <c r="AU251" s="148" t="s">
        <v>86</v>
      </c>
      <c r="AV251" s="12" t="s">
        <v>86</v>
      </c>
      <c r="AW251" s="12" t="s">
        <v>32</v>
      </c>
      <c r="AX251" s="12" t="s">
        <v>84</v>
      </c>
      <c r="AY251" s="148" t="s">
        <v>125</v>
      </c>
    </row>
    <row r="252" spans="2:65" s="12" customFormat="1" ht="11.25">
      <c r="B252" s="146"/>
      <c r="D252" s="147" t="s">
        <v>153</v>
      </c>
      <c r="F252" s="149" t="s">
        <v>450</v>
      </c>
      <c r="H252" s="150">
        <v>29.58</v>
      </c>
      <c r="I252" s="151"/>
      <c r="L252" s="146"/>
      <c r="M252" s="152"/>
      <c r="T252" s="153"/>
      <c r="AT252" s="148" t="s">
        <v>153</v>
      </c>
      <c r="AU252" s="148" t="s">
        <v>86</v>
      </c>
      <c r="AV252" s="12" t="s">
        <v>86</v>
      </c>
      <c r="AW252" s="12" t="s">
        <v>3</v>
      </c>
      <c r="AX252" s="12" t="s">
        <v>84</v>
      </c>
      <c r="AY252" s="148" t="s">
        <v>125</v>
      </c>
    </row>
    <row r="253" spans="2:65" s="1" customFormat="1" ht="16.350000000000001" customHeight="1">
      <c r="B253" s="131"/>
      <c r="C253" s="161" t="s">
        <v>451</v>
      </c>
      <c r="D253" s="161" t="s">
        <v>212</v>
      </c>
      <c r="E253" s="162" t="s">
        <v>452</v>
      </c>
      <c r="F253" s="163" t="s">
        <v>453</v>
      </c>
      <c r="G253" s="164" t="s">
        <v>175</v>
      </c>
      <c r="H253" s="165">
        <v>14.28</v>
      </c>
      <c r="I253" s="166"/>
      <c r="J253" s="167">
        <f>ROUND(I253*H253,2)</f>
        <v>0</v>
      </c>
      <c r="K253" s="168"/>
      <c r="L253" s="169"/>
      <c r="M253" s="170" t="s">
        <v>1</v>
      </c>
      <c r="N253" s="171" t="s">
        <v>41</v>
      </c>
      <c r="P253" s="142">
        <f>O253*H253</f>
        <v>0</v>
      </c>
      <c r="Q253" s="142">
        <v>4.8300000000000003E-2</v>
      </c>
      <c r="R253" s="142">
        <f>Q253*H253</f>
        <v>0.689724</v>
      </c>
      <c r="S253" s="142">
        <v>0</v>
      </c>
      <c r="T253" s="143">
        <f>S253*H253</f>
        <v>0</v>
      </c>
      <c r="AR253" s="144" t="s">
        <v>162</v>
      </c>
      <c r="AT253" s="144" t="s">
        <v>212</v>
      </c>
      <c r="AU253" s="144" t="s">
        <v>86</v>
      </c>
      <c r="AY253" s="15" t="s">
        <v>125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5" t="s">
        <v>84</v>
      </c>
      <c r="BK253" s="145">
        <f>ROUND(I253*H253,2)</f>
        <v>0</v>
      </c>
      <c r="BL253" s="15" t="s">
        <v>131</v>
      </c>
      <c r="BM253" s="144" t="s">
        <v>454</v>
      </c>
    </row>
    <row r="254" spans="2:65" s="12" customFormat="1" ht="11.25">
      <c r="B254" s="146"/>
      <c r="D254" s="147" t="s">
        <v>153</v>
      </c>
      <c r="E254" s="148" t="s">
        <v>1</v>
      </c>
      <c r="F254" s="149" t="s">
        <v>189</v>
      </c>
      <c r="H254" s="150">
        <v>14</v>
      </c>
      <c r="I254" s="151"/>
      <c r="L254" s="146"/>
      <c r="M254" s="152"/>
      <c r="T254" s="153"/>
      <c r="AT254" s="148" t="s">
        <v>153</v>
      </c>
      <c r="AU254" s="148" t="s">
        <v>86</v>
      </c>
      <c r="AV254" s="12" t="s">
        <v>86</v>
      </c>
      <c r="AW254" s="12" t="s">
        <v>32</v>
      </c>
      <c r="AX254" s="12" t="s">
        <v>84</v>
      </c>
      <c r="AY254" s="148" t="s">
        <v>125</v>
      </c>
    </row>
    <row r="255" spans="2:65" s="12" customFormat="1" ht="11.25">
      <c r="B255" s="146"/>
      <c r="D255" s="147" t="s">
        <v>153</v>
      </c>
      <c r="F255" s="149" t="s">
        <v>455</v>
      </c>
      <c r="H255" s="150">
        <v>14.28</v>
      </c>
      <c r="I255" s="151"/>
      <c r="L255" s="146"/>
      <c r="M255" s="152"/>
      <c r="T255" s="153"/>
      <c r="AT255" s="148" t="s">
        <v>153</v>
      </c>
      <c r="AU255" s="148" t="s">
        <v>86</v>
      </c>
      <c r="AV255" s="12" t="s">
        <v>86</v>
      </c>
      <c r="AW255" s="12" t="s">
        <v>3</v>
      </c>
      <c r="AX255" s="12" t="s">
        <v>84</v>
      </c>
      <c r="AY255" s="148" t="s">
        <v>125</v>
      </c>
    </row>
    <row r="256" spans="2:65" s="1" customFormat="1" ht="16.350000000000001" customHeight="1">
      <c r="B256" s="131"/>
      <c r="C256" s="161" t="s">
        <v>456</v>
      </c>
      <c r="D256" s="161" t="s">
        <v>212</v>
      </c>
      <c r="E256" s="162" t="s">
        <v>457</v>
      </c>
      <c r="F256" s="163" t="s">
        <v>458</v>
      </c>
      <c r="G256" s="164" t="s">
        <v>175</v>
      </c>
      <c r="H256" s="165">
        <v>4.08</v>
      </c>
      <c r="I256" s="166"/>
      <c r="J256" s="167">
        <f>ROUND(I256*H256,2)</f>
        <v>0</v>
      </c>
      <c r="K256" s="168"/>
      <c r="L256" s="169"/>
      <c r="M256" s="170" t="s">
        <v>1</v>
      </c>
      <c r="N256" s="171" t="s">
        <v>41</v>
      </c>
      <c r="P256" s="142">
        <f>O256*H256</f>
        <v>0</v>
      </c>
      <c r="Q256" s="142">
        <v>6.5670000000000006E-2</v>
      </c>
      <c r="R256" s="142">
        <f>Q256*H256</f>
        <v>0.26793360000000005</v>
      </c>
      <c r="S256" s="142">
        <v>0</v>
      </c>
      <c r="T256" s="143">
        <f>S256*H256</f>
        <v>0</v>
      </c>
      <c r="AR256" s="144" t="s">
        <v>162</v>
      </c>
      <c r="AT256" s="144" t="s">
        <v>212</v>
      </c>
      <c r="AU256" s="144" t="s">
        <v>86</v>
      </c>
      <c r="AY256" s="15" t="s">
        <v>125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5" t="s">
        <v>84</v>
      </c>
      <c r="BK256" s="145">
        <f>ROUND(I256*H256,2)</f>
        <v>0</v>
      </c>
      <c r="BL256" s="15" t="s">
        <v>131</v>
      </c>
      <c r="BM256" s="144" t="s">
        <v>459</v>
      </c>
    </row>
    <row r="257" spans="2:65" s="12" customFormat="1" ht="11.25">
      <c r="B257" s="146"/>
      <c r="D257" s="147" t="s">
        <v>153</v>
      </c>
      <c r="E257" s="148" t="s">
        <v>1</v>
      </c>
      <c r="F257" s="149" t="s">
        <v>131</v>
      </c>
      <c r="H257" s="150">
        <v>4</v>
      </c>
      <c r="I257" s="151"/>
      <c r="L257" s="146"/>
      <c r="M257" s="152"/>
      <c r="T257" s="153"/>
      <c r="AT257" s="148" t="s">
        <v>153</v>
      </c>
      <c r="AU257" s="148" t="s">
        <v>86</v>
      </c>
      <c r="AV257" s="12" t="s">
        <v>86</v>
      </c>
      <c r="AW257" s="12" t="s">
        <v>32</v>
      </c>
      <c r="AX257" s="12" t="s">
        <v>84</v>
      </c>
      <c r="AY257" s="148" t="s">
        <v>125</v>
      </c>
    </row>
    <row r="258" spans="2:65" s="12" customFormat="1" ht="11.25">
      <c r="B258" s="146"/>
      <c r="D258" s="147" t="s">
        <v>153</v>
      </c>
      <c r="F258" s="149" t="s">
        <v>460</v>
      </c>
      <c r="H258" s="150">
        <v>4.08</v>
      </c>
      <c r="I258" s="151"/>
      <c r="L258" s="146"/>
      <c r="M258" s="152"/>
      <c r="T258" s="153"/>
      <c r="AT258" s="148" t="s">
        <v>153</v>
      </c>
      <c r="AU258" s="148" t="s">
        <v>86</v>
      </c>
      <c r="AV258" s="12" t="s">
        <v>86</v>
      </c>
      <c r="AW258" s="12" t="s">
        <v>3</v>
      </c>
      <c r="AX258" s="12" t="s">
        <v>84</v>
      </c>
      <c r="AY258" s="148" t="s">
        <v>125</v>
      </c>
    </row>
    <row r="259" spans="2:65" s="1" customFormat="1" ht="16.350000000000001" customHeight="1">
      <c r="B259" s="131"/>
      <c r="C259" s="161" t="s">
        <v>461</v>
      </c>
      <c r="D259" s="161" t="s">
        <v>212</v>
      </c>
      <c r="E259" s="162" t="s">
        <v>462</v>
      </c>
      <c r="F259" s="163" t="s">
        <v>463</v>
      </c>
      <c r="G259" s="164" t="s">
        <v>175</v>
      </c>
      <c r="H259" s="165">
        <v>2.5499999999999998</v>
      </c>
      <c r="I259" s="166"/>
      <c r="J259" s="167">
        <f>ROUND(I259*H259,2)</f>
        <v>0</v>
      </c>
      <c r="K259" s="168"/>
      <c r="L259" s="169"/>
      <c r="M259" s="170" t="s">
        <v>1</v>
      </c>
      <c r="N259" s="171" t="s">
        <v>41</v>
      </c>
      <c r="P259" s="142">
        <f>O259*H259</f>
        <v>0</v>
      </c>
      <c r="Q259" s="142">
        <v>0.12</v>
      </c>
      <c r="R259" s="142">
        <f>Q259*H259</f>
        <v>0.30599999999999999</v>
      </c>
      <c r="S259" s="142">
        <v>0</v>
      </c>
      <c r="T259" s="143">
        <f>S259*H259</f>
        <v>0</v>
      </c>
      <c r="AR259" s="144" t="s">
        <v>162</v>
      </c>
      <c r="AT259" s="144" t="s">
        <v>212</v>
      </c>
      <c r="AU259" s="144" t="s">
        <v>86</v>
      </c>
      <c r="AY259" s="15" t="s">
        <v>125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5" t="s">
        <v>84</v>
      </c>
      <c r="BK259" s="145">
        <f>ROUND(I259*H259,2)</f>
        <v>0</v>
      </c>
      <c r="BL259" s="15" t="s">
        <v>131</v>
      </c>
      <c r="BM259" s="144" t="s">
        <v>464</v>
      </c>
    </row>
    <row r="260" spans="2:65" s="12" customFormat="1" ht="11.25">
      <c r="B260" s="146"/>
      <c r="D260" s="147" t="s">
        <v>153</v>
      </c>
      <c r="E260" s="148" t="s">
        <v>1</v>
      </c>
      <c r="F260" s="149" t="s">
        <v>465</v>
      </c>
      <c r="H260" s="150">
        <v>2.5</v>
      </c>
      <c r="I260" s="151"/>
      <c r="L260" s="146"/>
      <c r="M260" s="152"/>
      <c r="T260" s="153"/>
      <c r="AT260" s="148" t="s">
        <v>153</v>
      </c>
      <c r="AU260" s="148" t="s">
        <v>86</v>
      </c>
      <c r="AV260" s="12" t="s">
        <v>86</v>
      </c>
      <c r="AW260" s="12" t="s">
        <v>32</v>
      </c>
      <c r="AX260" s="12" t="s">
        <v>84</v>
      </c>
      <c r="AY260" s="148" t="s">
        <v>125</v>
      </c>
    </row>
    <row r="261" spans="2:65" s="12" customFormat="1" ht="11.25">
      <c r="B261" s="146"/>
      <c r="D261" s="147" t="s">
        <v>153</v>
      </c>
      <c r="F261" s="149" t="s">
        <v>466</v>
      </c>
      <c r="H261" s="150">
        <v>2.5499999999999998</v>
      </c>
      <c r="I261" s="151"/>
      <c r="L261" s="146"/>
      <c r="M261" s="152"/>
      <c r="T261" s="153"/>
      <c r="AT261" s="148" t="s">
        <v>153</v>
      </c>
      <c r="AU261" s="148" t="s">
        <v>86</v>
      </c>
      <c r="AV261" s="12" t="s">
        <v>86</v>
      </c>
      <c r="AW261" s="12" t="s">
        <v>3</v>
      </c>
      <c r="AX261" s="12" t="s">
        <v>84</v>
      </c>
      <c r="AY261" s="148" t="s">
        <v>125</v>
      </c>
    </row>
    <row r="262" spans="2:65" s="1" customFormat="1" ht="16.350000000000001" customHeight="1">
      <c r="B262" s="131"/>
      <c r="C262" s="132" t="s">
        <v>467</v>
      </c>
      <c r="D262" s="132" t="s">
        <v>127</v>
      </c>
      <c r="E262" s="133" t="s">
        <v>468</v>
      </c>
      <c r="F262" s="134" t="s">
        <v>469</v>
      </c>
      <c r="G262" s="135" t="s">
        <v>175</v>
      </c>
      <c r="H262" s="136">
        <v>89.2</v>
      </c>
      <c r="I262" s="137"/>
      <c r="J262" s="138">
        <f>ROUND(I262*H262,2)</f>
        <v>0</v>
      </c>
      <c r="K262" s="139"/>
      <c r="L262" s="30"/>
      <c r="M262" s="140" t="s">
        <v>1</v>
      </c>
      <c r="N262" s="141" t="s">
        <v>41</v>
      </c>
      <c r="P262" s="142">
        <f>O262*H262</f>
        <v>0</v>
      </c>
      <c r="Q262" s="142">
        <v>0.14041999999999999</v>
      </c>
      <c r="R262" s="142">
        <f>Q262*H262</f>
        <v>12.525463999999999</v>
      </c>
      <c r="S262" s="142">
        <v>0</v>
      </c>
      <c r="T262" s="143">
        <f>S262*H262</f>
        <v>0</v>
      </c>
      <c r="AR262" s="144" t="s">
        <v>131</v>
      </c>
      <c r="AT262" s="144" t="s">
        <v>127</v>
      </c>
      <c r="AU262" s="144" t="s">
        <v>86</v>
      </c>
      <c r="AY262" s="15" t="s">
        <v>125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5" t="s">
        <v>84</v>
      </c>
      <c r="BK262" s="145">
        <f>ROUND(I262*H262,2)</f>
        <v>0</v>
      </c>
      <c r="BL262" s="15" t="s">
        <v>131</v>
      </c>
      <c r="BM262" s="144" t="s">
        <v>470</v>
      </c>
    </row>
    <row r="263" spans="2:65" s="12" customFormat="1" ht="11.25">
      <c r="B263" s="146"/>
      <c r="D263" s="147" t="s">
        <v>153</v>
      </c>
      <c r="E263" s="148" t="s">
        <v>1</v>
      </c>
      <c r="F263" s="149" t="s">
        <v>471</v>
      </c>
      <c r="H263" s="150">
        <v>89.2</v>
      </c>
      <c r="I263" s="151"/>
      <c r="L263" s="146"/>
      <c r="M263" s="152"/>
      <c r="T263" s="153"/>
      <c r="AT263" s="148" t="s">
        <v>153</v>
      </c>
      <c r="AU263" s="148" t="s">
        <v>86</v>
      </c>
      <c r="AV263" s="12" t="s">
        <v>86</v>
      </c>
      <c r="AW263" s="12" t="s">
        <v>32</v>
      </c>
      <c r="AX263" s="12" t="s">
        <v>84</v>
      </c>
      <c r="AY263" s="148" t="s">
        <v>125</v>
      </c>
    </row>
    <row r="264" spans="2:65" s="1" customFormat="1" ht="16.350000000000001" customHeight="1">
      <c r="B264" s="131"/>
      <c r="C264" s="161" t="s">
        <v>472</v>
      </c>
      <c r="D264" s="161" t="s">
        <v>212</v>
      </c>
      <c r="E264" s="162" t="s">
        <v>473</v>
      </c>
      <c r="F264" s="163" t="s">
        <v>474</v>
      </c>
      <c r="G264" s="164" t="s">
        <v>175</v>
      </c>
      <c r="H264" s="165">
        <v>87.72</v>
      </c>
      <c r="I264" s="166"/>
      <c r="J264" s="167">
        <f>ROUND(I264*H264,2)</f>
        <v>0</v>
      </c>
      <c r="K264" s="168"/>
      <c r="L264" s="169"/>
      <c r="M264" s="170" t="s">
        <v>1</v>
      </c>
      <c r="N264" s="171" t="s">
        <v>41</v>
      </c>
      <c r="P264" s="142">
        <f>O264*H264</f>
        <v>0</v>
      </c>
      <c r="Q264" s="142">
        <v>4.4999999999999998E-2</v>
      </c>
      <c r="R264" s="142">
        <f>Q264*H264</f>
        <v>3.9474</v>
      </c>
      <c r="S264" s="142">
        <v>0</v>
      </c>
      <c r="T264" s="143">
        <f>S264*H264</f>
        <v>0</v>
      </c>
      <c r="AR264" s="144" t="s">
        <v>162</v>
      </c>
      <c r="AT264" s="144" t="s">
        <v>212</v>
      </c>
      <c r="AU264" s="144" t="s">
        <v>86</v>
      </c>
      <c r="AY264" s="15" t="s">
        <v>125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5" t="s">
        <v>84</v>
      </c>
      <c r="BK264" s="145">
        <f>ROUND(I264*H264,2)</f>
        <v>0</v>
      </c>
      <c r="BL264" s="15" t="s">
        <v>131</v>
      </c>
      <c r="BM264" s="144" t="s">
        <v>475</v>
      </c>
    </row>
    <row r="265" spans="2:65" s="12" customFormat="1" ht="11.25">
      <c r="B265" s="146"/>
      <c r="D265" s="147" t="s">
        <v>153</v>
      </c>
      <c r="E265" s="148" t="s">
        <v>1</v>
      </c>
      <c r="F265" s="149" t="s">
        <v>476</v>
      </c>
      <c r="H265" s="150">
        <v>86</v>
      </c>
      <c r="I265" s="151"/>
      <c r="L265" s="146"/>
      <c r="M265" s="152"/>
      <c r="T265" s="153"/>
      <c r="AT265" s="148" t="s">
        <v>153</v>
      </c>
      <c r="AU265" s="148" t="s">
        <v>86</v>
      </c>
      <c r="AV265" s="12" t="s">
        <v>86</v>
      </c>
      <c r="AW265" s="12" t="s">
        <v>32</v>
      </c>
      <c r="AX265" s="12" t="s">
        <v>84</v>
      </c>
      <c r="AY265" s="148" t="s">
        <v>125</v>
      </c>
    </row>
    <row r="266" spans="2:65" s="12" customFormat="1" ht="11.25">
      <c r="B266" s="146"/>
      <c r="D266" s="147" t="s">
        <v>153</v>
      </c>
      <c r="F266" s="149" t="s">
        <v>477</v>
      </c>
      <c r="H266" s="150">
        <v>87.72</v>
      </c>
      <c r="I266" s="151"/>
      <c r="L266" s="146"/>
      <c r="M266" s="152"/>
      <c r="T266" s="153"/>
      <c r="AT266" s="148" t="s">
        <v>153</v>
      </c>
      <c r="AU266" s="148" t="s">
        <v>86</v>
      </c>
      <c r="AV266" s="12" t="s">
        <v>86</v>
      </c>
      <c r="AW266" s="12" t="s">
        <v>3</v>
      </c>
      <c r="AX266" s="12" t="s">
        <v>84</v>
      </c>
      <c r="AY266" s="148" t="s">
        <v>125</v>
      </c>
    </row>
    <row r="267" spans="2:65" s="1" customFormat="1" ht="16.350000000000001" customHeight="1">
      <c r="B267" s="131"/>
      <c r="C267" s="161" t="s">
        <v>478</v>
      </c>
      <c r="D267" s="161" t="s">
        <v>212</v>
      </c>
      <c r="E267" s="162" t="s">
        <v>479</v>
      </c>
      <c r="F267" s="163" t="s">
        <v>480</v>
      </c>
      <c r="G267" s="164" t="s">
        <v>175</v>
      </c>
      <c r="H267" s="165">
        <v>3.2639999999999998</v>
      </c>
      <c r="I267" s="166"/>
      <c r="J267" s="167">
        <f>ROUND(I267*H267,2)</f>
        <v>0</v>
      </c>
      <c r="K267" s="168"/>
      <c r="L267" s="169"/>
      <c r="M267" s="170" t="s">
        <v>1</v>
      </c>
      <c r="N267" s="171" t="s">
        <v>41</v>
      </c>
      <c r="P267" s="142">
        <f>O267*H267</f>
        <v>0</v>
      </c>
      <c r="Q267" s="142">
        <v>5.0599999999999999E-2</v>
      </c>
      <c r="R267" s="142">
        <f>Q267*H267</f>
        <v>0.16515839999999998</v>
      </c>
      <c r="S267" s="142">
        <v>0</v>
      </c>
      <c r="T267" s="143">
        <f>S267*H267</f>
        <v>0</v>
      </c>
      <c r="AR267" s="144" t="s">
        <v>162</v>
      </c>
      <c r="AT267" s="144" t="s">
        <v>212</v>
      </c>
      <c r="AU267" s="144" t="s">
        <v>86</v>
      </c>
      <c r="AY267" s="15" t="s">
        <v>125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5" t="s">
        <v>84</v>
      </c>
      <c r="BK267" s="145">
        <f>ROUND(I267*H267,2)</f>
        <v>0</v>
      </c>
      <c r="BL267" s="15" t="s">
        <v>131</v>
      </c>
      <c r="BM267" s="144" t="s">
        <v>481</v>
      </c>
    </row>
    <row r="268" spans="2:65" s="12" customFormat="1" ht="11.25">
      <c r="B268" s="146"/>
      <c r="D268" s="147" t="s">
        <v>153</v>
      </c>
      <c r="E268" s="148" t="s">
        <v>1</v>
      </c>
      <c r="F268" s="149" t="s">
        <v>482</v>
      </c>
      <c r="H268" s="150">
        <v>3.2</v>
      </c>
      <c r="I268" s="151"/>
      <c r="L268" s="146"/>
      <c r="M268" s="152"/>
      <c r="T268" s="153"/>
      <c r="AT268" s="148" t="s">
        <v>153</v>
      </c>
      <c r="AU268" s="148" t="s">
        <v>86</v>
      </c>
      <c r="AV268" s="12" t="s">
        <v>86</v>
      </c>
      <c r="AW268" s="12" t="s">
        <v>32</v>
      </c>
      <c r="AX268" s="12" t="s">
        <v>84</v>
      </c>
      <c r="AY268" s="148" t="s">
        <v>125</v>
      </c>
    </row>
    <row r="269" spans="2:65" s="12" customFormat="1" ht="11.25">
      <c r="B269" s="146"/>
      <c r="D269" s="147" t="s">
        <v>153</v>
      </c>
      <c r="F269" s="149" t="s">
        <v>483</v>
      </c>
      <c r="H269" s="150">
        <v>3.2639999999999998</v>
      </c>
      <c r="I269" s="151"/>
      <c r="L269" s="146"/>
      <c r="M269" s="152"/>
      <c r="T269" s="153"/>
      <c r="AT269" s="148" t="s">
        <v>153</v>
      </c>
      <c r="AU269" s="148" t="s">
        <v>86</v>
      </c>
      <c r="AV269" s="12" t="s">
        <v>86</v>
      </c>
      <c r="AW269" s="12" t="s">
        <v>3</v>
      </c>
      <c r="AX269" s="12" t="s">
        <v>84</v>
      </c>
      <c r="AY269" s="148" t="s">
        <v>125</v>
      </c>
    </row>
    <row r="270" spans="2:65" s="1" customFormat="1" ht="21" customHeight="1">
      <c r="B270" s="131"/>
      <c r="C270" s="132" t="s">
        <v>484</v>
      </c>
      <c r="D270" s="132" t="s">
        <v>127</v>
      </c>
      <c r="E270" s="133" t="s">
        <v>485</v>
      </c>
      <c r="F270" s="134" t="s">
        <v>486</v>
      </c>
      <c r="G270" s="135" t="s">
        <v>139</v>
      </c>
      <c r="H270" s="136">
        <v>100</v>
      </c>
      <c r="I270" s="137"/>
      <c r="J270" s="138">
        <f>ROUND(I270*H270,2)</f>
        <v>0</v>
      </c>
      <c r="K270" s="139"/>
      <c r="L270" s="30"/>
      <c r="M270" s="140" t="s">
        <v>1</v>
      </c>
      <c r="N270" s="141" t="s">
        <v>41</v>
      </c>
      <c r="P270" s="142">
        <f>O270*H270</f>
        <v>0</v>
      </c>
      <c r="Q270" s="142">
        <v>3.8000000000000002E-4</v>
      </c>
      <c r="R270" s="142">
        <f>Q270*H270</f>
        <v>3.7999999999999999E-2</v>
      </c>
      <c r="S270" s="142">
        <v>0</v>
      </c>
      <c r="T270" s="143">
        <f>S270*H270</f>
        <v>0</v>
      </c>
      <c r="AR270" s="144" t="s">
        <v>131</v>
      </c>
      <c r="AT270" s="144" t="s">
        <v>127</v>
      </c>
      <c r="AU270" s="144" t="s">
        <v>86</v>
      </c>
      <c r="AY270" s="15" t="s">
        <v>125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5" t="s">
        <v>84</v>
      </c>
      <c r="BK270" s="145">
        <f>ROUND(I270*H270,2)</f>
        <v>0</v>
      </c>
      <c r="BL270" s="15" t="s">
        <v>131</v>
      </c>
      <c r="BM270" s="144" t="s">
        <v>487</v>
      </c>
    </row>
    <row r="271" spans="2:65" s="1" customFormat="1" ht="16.350000000000001" customHeight="1">
      <c r="B271" s="131"/>
      <c r="C271" s="132" t="s">
        <v>488</v>
      </c>
      <c r="D271" s="132" t="s">
        <v>127</v>
      </c>
      <c r="E271" s="133" t="s">
        <v>489</v>
      </c>
      <c r="F271" s="134" t="s">
        <v>490</v>
      </c>
      <c r="G271" s="135" t="s">
        <v>175</v>
      </c>
      <c r="H271" s="136">
        <v>115.5</v>
      </c>
      <c r="I271" s="137"/>
      <c r="J271" s="138">
        <f>ROUND(I271*H271,2)</f>
        <v>0</v>
      </c>
      <c r="K271" s="139"/>
      <c r="L271" s="30"/>
      <c r="M271" s="140" t="s">
        <v>1</v>
      </c>
      <c r="N271" s="141" t="s">
        <v>41</v>
      </c>
      <c r="P271" s="142">
        <f>O271*H271</f>
        <v>0</v>
      </c>
      <c r="Q271" s="142">
        <v>0</v>
      </c>
      <c r="R271" s="142">
        <f>Q271*H271</f>
        <v>0</v>
      </c>
      <c r="S271" s="142">
        <v>0</v>
      </c>
      <c r="T271" s="143">
        <f>S271*H271</f>
        <v>0</v>
      </c>
      <c r="AR271" s="144" t="s">
        <v>131</v>
      </c>
      <c r="AT271" s="144" t="s">
        <v>127</v>
      </c>
      <c r="AU271" s="144" t="s">
        <v>86</v>
      </c>
      <c r="AY271" s="15" t="s">
        <v>125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5" t="s">
        <v>84</v>
      </c>
      <c r="BK271" s="145">
        <f>ROUND(I271*H271,2)</f>
        <v>0</v>
      </c>
      <c r="BL271" s="15" t="s">
        <v>131</v>
      </c>
      <c r="BM271" s="144" t="s">
        <v>491</v>
      </c>
    </row>
    <row r="272" spans="2:65" s="1" customFormat="1" ht="21" customHeight="1">
      <c r="B272" s="131"/>
      <c r="C272" s="132" t="s">
        <v>492</v>
      </c>
      <c r="D272" s="132" t="s">
        <v>127</v>
      </c>
      <c r="E272" s="133" t="s">
        <v>493</v>
      </c>
      <c r="F272" s="134" t="s">
        <v>494</v>
      </c>
      <c r="G272" s="135" t="s">
        <v>175</v>
      </c>
      <c r="H272" s="136">
        <v>8</v>
      </c>
      <c r="I272" s="137"/>
      <c r="J272" s="138">
        <f>ROUND(I272*H272,2)</f>
        <v>0</v>
      </c>
      <c r="K272" s="139"/>
      <c r="L272" s="30"/>
      <c r="M272" s="140" t="s">
        <v>1</v>
      </c>
      <c r="N272" s="141" t="s">
        <v>41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131</v>
      </c>
      <c r="AT272" s="144" t="s">
        <v>127</v>
      </c>
      <c r="AU272" s="144" t="s">
        <v>86</v>
      </c>
      <c r="AY272" s="15" t="s">
        <v>125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5" t="s">
        <v>84</v>
      </c>
      <c r="BK272" s="145">
        <f>ROUND(I272*H272,2)</f>
        <v>0</v>
      </c>
      <c r="BL272" s="15" t="s">
        <v>131</v>
      </c>
      <c r="BM272" s="144" t="s">
        <v>495</v>
      </c>
    </row>
    <row r="273" spans="2:65" s="1" customFormat="1" ht="16.350000000000001" customHeight="1">
      <c r="B273" s="131"/>
      <c r="C273" s="132" t="s">
        <v>496</v>
      </c>
      <c r="D273" s="132" t="s">
        <v>127</v>
      </c>
      <c r="E273" s="133" t="s">
        <v>497</v>
      </c>
      <c r="F273" s="134" t="s">
        <v>498</v>
      </c>
      <c r="G273" s="135" t="s">
        <v>130</v>
      </c>
      <c r="H273" s="136">
        <v>8</v>
      </c>
      <c r="I273" s="137"/>
      <c r="J273" s="138">
        <f>ROUND(I273*H273,2)</f>
        <v>0</v>
      </c>
      <c r="K273" s="139"/>
      <c r="L273" s="30"/>
      <c r="M273" s="140" t="s">
        <v>1</v>
      </c>
      <c r="N273" s="141" t="s">
        <v>41</v>
      </c>
      <c r="P273" s="142">
        <f>O273*H273</f>
        <v>0</v>
      </c>
      <c r="Q273" s="142">
        <v>1.0000000000000001E-5</v>
      </c>
      <c r="R273" s="142">
        <f>Q273*H273</f>
        <v>8.0000000000000007E-5</v>
      </c>
      <c r="S273" s="142">
        <v>0</v>
      </c>
      <c r="T273" s="143">
        <f>S273*H273</f>
        <v>0</v>
      </c>
      <c r="AR273" s="144" t="s">
        <v>131</v>
      </c>
      <c r="AT273" s="144" t="s">
        <v>127</v>
      </c>
      <c r="AU273" s="144" t="s">
        <v>86</v>
      </c>
      <c r="AY273" s="15" t="s">
        <v>125</v>
      </c>
      <c r="BE273" s="145">
        <f>IF(N273="základní",J273,0)</f>
        <v>0</v>
      </c>
      <c r="BF273" s="145">
        <f>IF(N273="snížená",J273,0)</f>
        <v>0</v>
      </c>
      <c r="BG273" s="145">
        <f>IF(N273="zákl. přenesená",J273,0)</f>
        <v>0</v>
      </c>
      <c r="BH273" s="145">
        <f>IF(N273="sníž. přenesená",J273,0)</f>
        <v>0</v>
      </c>
      <c r="BI273" s="145">
        <f>IF(N273="nulová",J273,0)</f>
        <v>0</v>
      </c>
      <c r="BJ273" s="15" t="s">
        <v>84</v>
      </c>
      <c r="BK273" s="145">
        <f>ROUND(I273*H273,2)</f>
        <v>0</v>
      </c>
      <c r="BL273" s="15" t="s">
        <v>131</v>
      </c>
      <c r="BM273" s="144" t="s">
        <v>499</v>
      </c>
    </row>
    <row r="274" spans="2:65" s="12" customFormat="1" ht="11.25">
      <c r="B274" s="146"/>
      <c r="D274" s="147" t="s">
        <v>153</v>
      </c>
      <c r="E274" s="148" t="s">
        <v>1</v>
      </c>
      <c r="F274" s="149" t="s">
        <v>500</v>
      </c>
      <c r="H274" s="150">
        <v>8</v>
      </c>
      <c r="I274" s="151"/>
      <c r="L274" s="146"/>
      <c r="M274" s="152"/>
      <c r="T274" s="153"/>
      <c r="AT274" s="148" t="s">
        <v>153</v>
      </c>
      <c r="AU274" s="148" t="s">
        <v>86</v>
      </c>
      <c r="AV274" s="12" t="s">
        <v>86</v>
      </c>
      <c r="AW274" s="12" t="s">
        <v>32</v>
      </c>
      <c r="AX274" s="12" t="s">
        <v>84</v>
      </c>
      <c r="AY274" s="148" t="s">
        <v>125</v>
      </c>
    </row>
    <row r="275" spans="2:65" s="1" customFormat="1" ht="16.350000000000001" customHeight="1">
      <c r="B275" s="131"/>
      <c r="C275" s="132" t="s">
        <v>501</v>
      </c>
      <c r="D275" s="132" t="s">
        <v>127</v>
      </c>
      <c r="E275" s="133" t="s">
        <v>502</v>
      </c>
      <c r="F275" s="134" t="s">
        <v>503</v>
      </c>
      <c r="G275" s="135" t="s">
        <v>130</v>
      </c>
      <c r="H275" s="136">
        <v>32</v>
      </c>
      <c r="I275" s="137"/>
      <c r="J275" s="138">
        <f>ROUND(I275*H275,2)</f>
        <v>0</v>
      </c>
      <c r="K275" s="139"/>
      <c r="L275" s="30"/>
      <c r="M275" s="140" t="s">
        <v>1</v>
      </c>
      <c r="N275" s="141" t="s">
        <v>41</v>
      </c>
      <c r="P275" s="142">
        <f>O275*H275</f>
        <v>0</v>
      </c>
      <c r="Q275" s="142">
        <v>2.0000000000000002E-5</v>
      </c>
      <c r="R275" s="142">
        <f>Q275*H275</f>
        <v>6.4000000000000005E-4</v>
      </c>
      <c r="S275" s="142">
        <v>0</v>
      </c>
      <c r="T275" s="143">
        <f>S275*H275</f>
        <v>0</v>
      </c>
      <c r="AR275" s="144" t="s">
        <v>131</v>
      </c>
      <c r="AT275" s="144" t="s">
        <v>127</v>
      </c>
      <c r="AU275" s="144" t="s">
        <v>86</v>
      </c>
      <c r="AY275" s="15" t="s">
        <v>125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5" t="s">
        <v>84</v>
      </c>
      <c r="BK275" s="145">
        <f>ROUND(I275*H275,2)</f>
        <v>0</v>
      </c>
      <c r="BL275" s="15" t="s">
        <v>131</v>
      </c>
      <c r="BM275" s="144" t="s">
        <v>504</v>
      </c>
    </row>
    <row r="276" spans="2:65" s="12" customFormat="1" ht="11.25">
      <c r="B276" s="146"/>
      <c r="D276" s="147" t="s">
        <v>153</v>
      </c>
      <c r="E276" s="148" t="s">
        <v>1</v>
      </c>
      <c r="F276" s="149" t="s">
        <v>505</v>
      </c>
      <c r="H276" s="150">
        <v>32</v>
      </c>
      <c r="I276" s="151"/>
      <c r="L276" s="146"/>
      <c r="M276" s="152"/>
      <c r="T276" s="153"/>
      <c r="AT276" s="148" t="s">
        <v>153</v>
      </c>
      <c r="AU276" s="148" t="s">
        <v>86</v>
      </c>
      <c r="AV276" s="12" t="s">
        <v>86</v>
      </c>
      <c r="AW276" s="12" t="s">
        <v>32</v>
      </c>
      <c r="AX276" s="12" t="s">
        <v>84</v>
      </c>
      <c r="AY276" s="148" t="s">
        <v>125</v>
      </c>
    </row>
    <row r="277" spans="2:65" s="11" customFormat="1" ht="22.9" customHeight="1">
      <c r="B277" s="119"/>
      <c r="D277" s="120" t="s">
        <v>75</v>
      </c>
      <c r="E277" s="129" t="s">
        <v>506</v>
      </c>
      <c r="F277" s="129" t="s">
        <v>507</v>
      </c>
      <c r="I277" s="122"/>
      <c r="J277" s="130">
        <f>BK277</f>
        <v>0</v>
      </c>
      <c r="L277" s="119"/>
      <c r="M277" s="124"/>
      <c r="P277" s="125">
        <f>SUM(P278:P286)</f>
        <v>0</v>
      </c>
      <c r="R277" s="125">
        <f>SUM(R278:R286)</f>
        <v>0</v>
      </c>
      <c r="T277" s="126">
        <f>SUM(T278:T286)</f>
        <v>0</v>
      </c>
      <c r="AR277" s="120" t="s">
        <v>84</v>
      </c>
      <c r="AT277" s="127" t="s">
        <v>75</v>
      </c>
      <c r="AU277" s="127" t="s">
        <v>84</v>
      </c>
      <c r="AY277" s="120" t="s">
        <v>125</v>
      </c>
      <c r="BK277" s="128">
        <f>SUM(BK278:BK286)</f>
        <v>0</v>
      </c>
    </row>
    <row r="278" spans="2:65" s="1" customFormat="1" ht="16.350000000000001" customHeight="1">
      <c r="B278" s="131"/>
      <c r="C278" s="132" t="s">
        <v>508</v>
      </c>
      <c r="D278" s="132" t="s">
        <v>127</v>
      </c>
      <c r="E278" s="133" t="s">
        <v>509</v>
      </c>
      <c r="F278" s="134" t="s">
        <v>510</v>
      </c>
      <c r="G278" s="135" t="s">
        <v>215</v>
      </c>
      <c r="H278" s="136">
        <v>22.33</v>
      </c>
      <c r="I278" s="137"/>
      <c r="J278" s="138">
        <f>ROUND(I278*H278,2)</f>
        <v>0</v>
      </c>
      <c r="K278" s="139"/>
      <c r="L278" s="30"/>
      <c r="M278" s="140" t="s">
        <v>1</v>
      </c>
      <c r="N278" s="141" t="s">
        <v>41</v>
      </c>
      <c r="P278" s="142">
        <f>O278*H278</f>
        <v>0</v>
      </c>
      <c r="Q278" s="142">
        <v>0</v>
      </c>
      <c r="R278" s="142">
        <f>Q278*H278</f>
        <v>0</v>
      </c>
      <c r="S278" s="142">
        <v>0</v>
      </c>
      <c r="T278" s="143">
        <f>S278*H278</f>
        <v>0</v>
      </c>
      <c r="AR278" s="144" t="s">
        <v>131</v>
      </c>
      <c r="AT278" s="144" t="s">
        <v>127</v>
      </c>
      <c r="AU278" s="144" t="s">
        <v>86</v>
      </c>
      <c r="AY278" s="15" t="s">
        <v>125</v>
      </c>
      <c r="BE278" s="145">
        <f>IF(N278="základní",J278,0)</f>
        <v>0</v>
      </c>
      <c r="BF278" s="145">
        <f>IF(N278="snížená",J278,0)</f>
        <v>0</v>
      </c>
      <c r="BG278" s="145">
        <f>IF(N278="zákl. přenesená",J278,0)</f>
        <v>0</v>
      </c>
      <c r="BH278" s="145">
        <f>IF(N278="sníž. přenesená",J278,0)</f>
        <v>0</v>
      </c>
      <c r="BI278" s="145">
        <f>IF(N278="nulová",J278,0)</f>
        <v>0</v>
      </c>
      <c r="BJ278" s="15" t="s">
        <v>84</v>
      </c>
      <c r="BK278" s="145">
        <f>ROUND(I278*H278,2)</f>
        <v>0</v>
      </c>
      <c r="BL278" s="15" t="s">
        <v>131</v>
      </c>
      <c r="BM278" s="144" t="s">
        <v>511</v>
      </c>
    </row>
    <row r="279" spans="2:65" s="1" customFormat="1" ht="16.350000000000001" customHeight="1">
      <c r="B279" s="131"/>
      <c r="C279" s="132" t="s">
        <v>512</v>
      </c>
      <c r="D279" s="132" t="s">
        <v>127</v>
      </c>
      <c r="E279" s="133" t="s">
        <v>513</v>
      </c>
      <c r="F279" s="134" t="s">
        <v>514</v>
      </c>
      <c r="G279" s="135" t="s">
        <v>215</v>
      </c>
      <c r="H279" s="136">
        <v>535.91999999999996</v>
      </c>
      <c r="I279" s="137"/>
      <c r="J279" s="138">
        <f>ROUND(I279*H279,2)</f>
        <v>0</v>
      </c>
      <c r="K279" s="139"/>
      <c r="L279" s="30"/>
      <c r="M279" s="140" t="s">
        <v>1</v>
      </c>
      <c r="N279" s="141" t="s">
        <v>41</v>
      </c>
      <c r="P279" s="142">
        <f>O279*H279</f>
        <v>0</v>
      </c>
      <c r="Q279" s="142">
        <v>0</v>
      </c>
      <c r="R279" s="142">
        <f>Q279*H279</f>
        <v>0</v>
      </c>
      <c r="S279" s="142">
        <v>0</v>
      </c>
      <c r="T279" s="143">
        <f>S279*H279</f>
        <v>0</v>
      </c>
      <c r="AR279" s="144" t="s">
        <v>131</v>
      </c>
      <c r="AT279" s="144" t="s">
        <v>127</v>
      </c>
      <c r="AU279" s="144" t="s">
        <v>86</v>
      </c>
      <c r="AY279" s="15" t="s">
        <v>125</v>
      </c>
      <c r="BE279" s="145">
        <f>IF(N279="základní",J279,0)</f>
        <v>0</v>
      </c>
      <c r="BF279" s="145">
        <f>IF(N279="snížená",J279,0)</f>
        <v>0</v>
      </c>
      <c r="BG279" s="145">
        <f>IF(N279="zákl. přenesená",J279,0)</f>
        <v>0</v>
      </c>
      <c r="BH279" s="145">
        <f>IF(N279="sníž. přenesená",J279,0)</f>
        <v>0</v>
      </c>
      <c r="BI279" s="145">
        <f>IF(N279="nulová",J279,0)</f>
        <v>0</v>
      </c>
      <c r="BJ279" s="15" t="s">
        <v>84</v>
      </c>
      <c r="BK279" s="145">
        <f>ROUND(I279*H279,2)</f>
        <v>0</v>
      </c>
      <c r="BL279" s="15" t="s">
        <v>131</v>
      </c>
      <c r="BM279" s="144" t="s">
        <v>515</v>
      </c>
    </row>
    <row r="280" spans="2:65" s="12" customFormat="1" ht="11.25">
      <c r="B280" s="146"/>
      <c r="D280" s="147" t="s">
        <v>153</v>
      </c>
      <c r="E280" s="148" t="s">
        <v>1</v>
      </c>
      <c r="F280" s="149" t="s">
        <v>516</v>
      </c>
      <c r="H280" s="150">
        <v>535.91999999999996</v>
      </c>
      <c r="I280" s="151"/>
      <c r="L280" s="146"/>
      <c r="M280" s="152"/>
      <c r="T280" s="153"/>
      <c r="AT280" s="148" t="s">
        <v>153</v>
      </c>
      <c r="AU280" s="148" t="s">
        <v>86</v>
      </c>
      <c r="AV280" s="12" t="s">
        <v>86</v>
      </c>
      <c r="AW280" s="12" t="s">
        <v>32</v>
      </c>
      <c r="AX280" s="12" t="s">
        <v>84</v>
      </c>
      <c r="AY280" s="148" t="s">
        <v>125</v>
      </c>
    </row>
    <row r="281" spans="2:65" s="1" customFormat="1" ht="16.350000000000001" customHeight="1">
      <c r="B281" s="131"/>
      <c r="C281" s="132" t="s">
        <v>517</v>
      </c>
      <c r="D281" s="132" t="s">
        <v>127</v>
      </c>
      <c r="E281" s="133" t="s">
        <v>518</v>
      </c>
      <c r="F281" s="134" t="s">
        <v>519</v>
      </c>
      <c r="G281" s="135" t="s">
        <v>215</v>
      </c>
      <c r="H281" s="136">
        <v>16.940000000000001</v>
      </c>
      <c r="I281" s="137"/>
      <c r="J281" s="138">
        <f>ROUND(I281*H281,2)</f>
        <v>0</v>
      </c>
      <c r="K281" s="139"/>
      <c r="L281" s="30"/>
      <c r="M281" s="140" t="s">
        <v>1</v>
      </c>
      <c r="N281" s="141" t="s">
        <v>41</v>
      </c>
      <c r="P281" s="142">
        <f>O281*H281</f>
        <v>0</v>
      </c>
      <c r="Q281" s="142">
        <v>0</v>
      </c>
      <c r="R281" s="142">
        <f>Q281*H281</f>
        <v>0</v>
      </c>
      <c r="S281" s="142">
        <v>0</v>
      </c>
      <c r="T281" s="143">
        <f>S281*H281</f>
        <v>0</v>
      </c>
      <c r="AR281" s="144" t="s">
        <v>131</v>
      </c>
      <c r="AT281" s="144" t="s">
        <v>127</v>
      </c>
      <c r="AU281" s="144" t="s">
        <v>86</v>
      </c>
      <c r="AY281" s="15" t="s">
        <v>125</v>
      </c>
      <c r="BE281" s="145">
        <f>IF(N281="základní",J281,0)</f>
        <v>0</v>
      </c>
      <c r="BF281" s="145">
        <f>IF(N281="snížená",J281,0)</f>
        <v>0</v>
      </c>
      <c r="BG281" s="145">
        <f>IF(N281="zákl. přenesená",J281,0)</f>
        <v>0</v>
      </c>
      <c r="BH281" s="145">
        <f>IF(N281="sníž. přenesená",J281,0)</f>
        <v>0</v>
      </c>
      <c r="BI281" s="145">
        <f>IF(N281="nulová",J281,0)</f>
        <v>0</v>
      </c>
      <c r="BJ281" s="15" t="s">
        <v>84</v>
      </c>
      <c r="BK281" s="145">
        <f>ROUND(I281*H281,2)</f>
        <v>0</v>
      </c>
      <c r="BL281" s="15" t="s">
        <v>131</v>
      </c>
      <c r="BM281" s="144" t="s">
        <v>520</v>
      </c>
    </row>
    <row r="282" spans="2:65" s="1" customFormat="1" ht="16.350000000000001" customHeight="1">
      <c r="B282" s="131"/>
      <c r="C282" s="132" t="s">
        <v>521</v>
      </c>
      <c r="D282" s="132" t="s">
        <v>127</v>
      </c>
      <c r="E282" s="133" t="s">
        <v>522</v>
      </c>
      <c r="F282" s="134" t="s">
        <v>523</v>
      </c>
      <c r="G282" s="135" t="s">
        <v>215</v>
      </c>
      <c r="H282" s="136">
        <v>406.56</v>
      </c>
      <c r="I282" s="137"/>
      <c r="J282" s="138">
        <f>ROUND(I282*H282,2)</f>
        <v>0</v>
      </c>
      <c r="K282" s="139"/>
      <c r="L282" s="30"/>
      <c r="M282" s="140" t="s">
        <v>1</v>
      </c>
      <c r="N282" s="141" t="s">
        <v>41</v>
      </c>
      <c r="P282" s="142">
        <f>O282*H282</f>
        <v>0</v>
      </c>
      <c r="Q282" s="142">
        <v>0</v>
      </c>
      <c r="R282" s="142">
        <f>Q282*H282</f>
        <v>0</v>
      </c>
      <c r="S282" s="142">
        <v>0</v>
      </c>
      <c r="T282" s="143">
        <f>S282*H282</f>
        <v>0</v>
      </c>
      <c r="AR282" s="144" t="s">
        <v>131</v>
      </c>
      <c r="AT282" s="144" t="s">
        <v>127</v>
      </c>
      <c r="AU282" s="144" t="s">
        <v>86</v>
      </c>
      <c r="AY282" s="15" t="s">
        <v>125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5" t="s">
        <v>84</v>
      </c>
      <c r="BK282" s="145">
        <f>ROUND(I282*H282,2)</f>
        <v>0</v>
      </c>
      <c r="BL282" s="15" t="s">
        <v>131</v>
      </c>
      <c r="BM282" s="144" t="s">
        <v>524</v>
      </c>
    </row>
    <row r="283" spans="2:65" s="12" customFormat="1" ht="11.25">
      <c r="B283" s="146"/>
      <c r="D283" s="147" t="s">
        <v>153</v>
      </c>
      <c r="E283" s="148" t="s">
        <v>1</v>
      </c>
      <c r="F283" s="149" t="s">
        <v>525</v>
      </c>
      <c r="H283" s="150">
        <v>406.56</v>
      </c>
      <c r="I283" s="151"/>
      <c r="L283" s="146"/>
      <c r="M283" s="152"/>
      <c r="T283" s="153"/>
      <c r="AT283" s="148" t="s">
        <v>153</v>
      </c>
      <c r="AU283" s="148" t="s">
        <v>86</v>
      </c>
      <c r="AV283" s="12" t="s">
        <v>86</v>
      </c>
      <c r="AW283" s="12" t="s">
        <v>32</v>
      </c>
      <c r="AX283" s="12" t="s">
        <v>84</v>
      </c>
      <c r="AY283" s="148" t="s">
        <v>125</v>
      </c>
    </row>
    <row r="284" spans="2:65" s="1" customFormat="1" ht="16.350000000000001" customHeight="1">
      <c r="B284" s="131"/>
      <c r="C284" s="132" t="s">
        <v>526</v>
      </c>
      <c r="D284" s="132" t="s">
        <v>127</v>
      </c>
      <c r="E284" s="133" t="s">
        <v>527</v>
      </c>
      <c r="F284" s="134" t="s">
        <v>528</v>
      </c>
      <c r="G284" s="135" t="s">
        <v>215</v>
      </c>
      <c r="H284" s="136">
        <v>39.270000000000003</v>
      </c>
      <c r="I284" s="137"/>
      <c r="J284" s="138">
        <f>ROUND(I284*H284,2)</f>
        <v>0</v>
      </c>
      <c r="K284" s="139"/>
      <c r="L284" s="30"/>
      <c r="M284" s="140" t="s">
        <v>1</v>
      </c>
      <c r="N284" s="141" t="s">
        <v>41</v>
      </c>
      <c r="P284" s="142">
        <f>O284*H284</f>
        <v>0</v>
      </c>
      <c r="Q284" s="142">
        <v>0</v>
      </c>
      <c r="R284" s="142">
        <f>Q284*H284</f>
        <v>0</v>
      </c>
      <c r="S284" s="142">
        <v>0</v>
      </c>
      <c r="T284" s="143">
        <f>S284*H284</f>
        <v>0</v>
      </c>
      <c r="AR284" s="144" t="s">
        <v>131</v>
      </c>
      <c r="AT284" s="144" t="s">
        <v>127</v>
      </c>
      <c r="AU284" s="144" t="s">
        <v>86</v>
      </c>
      <c r="AY284" s="15" t="s">
        <v>125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5" t="s">
        <v>84</v>
      </c>
      <c r="BK284" s="145">
        <f>ROUND(I284*H284,2)</f>
        <v>0</v>
      </c>
      <c r="BL284" s="15" t="s">
        <v>131</v>
      </c>
      <c r="BM284" s="144" t="s">
        <v>529</v>
      </c>
    </row>
    <row r="285" spans="2:65" s="1" customFormat="1" ht="23.45" customHeight="1">
      <c r="B285" s="131"/>
      <c r="C285" s="132" t="s">
        <v>530</v>
      </c>
      <c r="D285" s="132" t="s">
        <v>127</v>
      </c>
      <c r="E285" s="133" t="s">
        <v>531</v>
      </c>
      <c r="F285" s="134" t="s">
        <v>532</v>
      </c>
      <c r="G285" s="135" t="s">
        <v>215</v>
      </c>
      <c r="H285" s="136">
        <v>22.33</v>
      </c>
      <c r="I285" s="137"/>
      <c r="J285" s="138">
        <f>ROUND(I285*H285,2)</f>
        <v>0</v>
      </c>
      <c r="K285" s="139"/>
      <c r="L285" s="30"/>
      <c r="M285" s="140" t="s">
        <v>1</v>
      </c>
      <c r="N285" s="141" t="s">
        <v>41</v>
      </c>
      <c r="P285" s="142">
        <f>O285*H285</f>
        <v>0</v>
      </c>
      <c r="Q285" s="142">
        <v>0</v>
      </c>
      <c r="R285" s="142">
        <f>Q285*H285</f>
        <v>0</v>
      </c>
      <c r="S285" s="142">
        <v>0</v>
      </c>
      <c r="T285" s="143">
        <f>S285*H285</f>
        <v>0</v>
      </c>
      <c r="AR285" s="144" t="s">
        <v>131</v>
      </c>
      <c r="AT285" s="144" t="s">
        <v>127</v>
      </c>
      <c r="AU285" s="144" t="s">
        <v>86</v>
      </c>
      <c r="AY285" s="15" t="s">
        <v>125</v>
      </c>
      <c r="BE285" s="145">
        <f>IF(N285="základní",J285,0)</f>
        <v>0</v>
      </c>
      <c r="BF285" s="145">
        <f>IF(N285="snížená",J285,0)</f>
        <v>0</v>
      </c>
      <c r="BG285" s="145">
        <f>IF(N285="zákl. přenesená",J285,0)</f>
        <v>0</v>
      </c>
      <c r="BH285" s="145">
        <f>IF(N285="sníž. přenesená",J285,0)</f>
        <v>0</v>
      </c>
      <c r="BI285" s="145">
        <f>IF(N285="nulová",J285,0)</f>
        <v>0</v>
      </c>
      <c r="BJ285" s="15" t="s">
        <v>84</v>
      </c>
      <c r="BK285" s="145">
        <f>ROUND(I285*H285,2)</f>
        <v>0</v>
      </c>
      <c r="BL285" s="15" t="s">
        <v>131</v>
      </c>
      <c r="BM285" s="144" t="s">
        <v>533</v>
      </c>
    </row>
    <row r="286" spans="2:65" s="1" customFormat="1" ht="23.45" customHeight="1">
      <c r="B286" s="131"/>
      <c r="C286" s="132" t="s">
        <v>476</v>
      </c>
      <c r="D286" s="132" t="s">
        <v>127</v>
      </c>
      <c r="E286" s="133" t="s">
        <v>534</v>
      </c>
      <c r="F286" s="134" t="s">
        <v>535</v>
      </c>
      <c r="G286" s="135" t="s">
        <v>215</v>
      </c>
      <c r="H286" s="136">
        <v>16.940000000000001</v>
      </c>
      <c r="I286" s="137"/>
      <c r="J286" s="138">
        <f>ROUND(I286*H286,2)</f>
        <v>0</v>
      </c>
      <c r="K286" s="139"/>
      <c r="L286" s="30"/>
      <c r="M286" s="140" t="s">
        <v>1</v>
      </c>
      <c r="N286" s="141" t="s">
        <v>41</v>
      </c>
      <c r="P286" s="142">
        <f>O286*H286</f>
        <v>0</v>
      </c>
      <c r="Q286" s="142">
        <v>0</v>
      </c>
      <c r="R286" s="142">
        <f>Q286*H286</f>
        <v>0</v>
      </c>
      <c r="S286" s="142">
        <v>0</v>
      </c>
      <c r="T286" s="143">
        <f>S286*H286</f>
        <v>0</v>
      </c>
      <c r="AR286" s="144" t="s">
        <v>131</v>
      </c>
      <c r="AT286" s="144" t="s">
        <v>127</v>
      </c>
      <c r="AU286" s="144" t="s">
        <v>86</v>
      </c>
      <c r="AY286" s="15" t="s">
        <v>125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5" t="s">
        <v>84</v>
      </c>
      <c r="BK286" s="145">
        <f>ROUND(I286*H286,2)</f>
        <v>0</v>
      </c>
      <c r="BL286" s="15" t="s">
        <v>131</v>
      </c>
      <c r="BM286" s="144" t="s">
        <v>536</v>
      </c>
    </row>
    <row r="287" spans="2:65" s="11" customFormat="1" ht="22.9" customHeight="1">
      <c r="B287" s="119"/>
      <c r="D287" s="120" t="s">
        <v>75</v>
      </c>
      <c r="E287" s="129" t="s">
        <v>537</v>
      </c>
      <c r="F287" s="129" t="s">
        <v>538</v>
      </c>
      <c r="I287" s="122"/>
      <c r="J287" s="130">
        <f>BK287</f>
        <v>0</v>
      </c>
      <c r="L287" s="119"/>
      <c r="M287" s="124"/>
      <c r="P287" s="125">
        <f>P288</f>
        <v>0</v>
      </c>
      <c r="R287" s="125">
        <f>R288</f>
        <v>0</v>
      </c>
      <c r="T287" s="126">
        <f>T288</f>
        <v>0</v>
      </c>
      <c r="AR287" s="120" t="s">
        <v>84</v>
      </c>
      <c r="AT287" s="127" t="s">
        <v>75</v>
      </c>
      <c r="AU287" s="127" t="s">
        <v>84</v>
      </c>
      <c r="AY287" s="120" t="s">
        <v>125</v>
      </c>
      <c r="BK287" s="128">
        <f>BK288</f>
        <v>0</v>
      </c>
    </row>
    <row r="288" spans="2:65" s="1" customFormat="1" ht="16.350000000000001" customHeight="1">
      <c r="B288" s="131"/>
      <c r="C288" s="132" t="s">
        <v>539</v>
      </c>
      <c r="D288" s="132" t="s">
        <v>127</v>
      </c>
      <c r="E288" s="133" t="s">
        <v>540</v>
      </c>
      <c r="F288" s="134" t="s">
        <v>541</v>
      </c>
      <c r="G288" s="135" t="s">
        <v>215</v>
      </c>
      <c r="H288" s="136">
        <v>246.85400000000001</v>
      </c>
      <c r="I288" s="137"/>
      <c r="J288" s="138">
        <f>ROUND(I288*H288,2)</f>
        <v>0</v>
      </c>
      <c r="K288" s="139"/>
      <c r="L288" s="30"/>
      <c r="M288" s="172" t="s">
        <v>1</v>
      </c>
      <c r="N288" s="173" t="s">
        <v>41</v>
      </c>
      <c r="O288" s="174"/>
      <c r="P288" s="175">
        <f>O288*H288</f>
        <v>0</v>
      </c>
      <c r="Q288" s="175">
        <v>0</v>
      </c>
      <c r="R288" s="175">
        <f>Q288*H288</f>
        <v>0</v>
      </c>
      <c r="S288" s="175">
        <v>0</v>
      </c>
      <c r="T288" s="176">
        <f>S288*H288</f>
        <v>0</v>
      </c>
      <c r="AR288" s="144" t="s">
        <v>131</v>
      </c>
      <c r="AT288" s="144" t="s">
        <v>127</v>
      </c>
      <c r="AU288" s="144" t="s">
        <v>86</v>
      </c>
      <c r="AY288" s="15" t="s">
        <v>125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5" t="s">
        <v>84</v>
      </c>
      <c r="BK288" s="145">
        <f>ROUND(I288*H288,2)</f>
        <v>0</v>
      </c>
      <c r="BL288" s="15" t="s">
        <v>131</v>
      </c>
      <c r="BM288" s="144" t="s">
        <v>542</v>
      </c>
    </row>
    <row r="289" spans="2:12" s="1" customFormat="1" ht="6.95" customHeight="1">
      <c r="B289" s="42"/>
      <c r="C289" s="43"/>
      <c r="D289" s="43"/>
      <c r="E289" s="43"/>
      <c r="F289" s="43"/>
      <c r="G289" s="43"/>
      <c r="H289" s="43"/>
      <c r="I289" s="43"/>
      <c r="J289" s="43"/>
      <c r="K289" s="43"/>
      <c r="L289" s="30"/>
    </row>
  </sheetData>
  <autoFilter ref="C124:K28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0"/>
  <sheetViews>
    <sheetView showGridLines="0" workbookViewId="0"/>
  </sheetViews>
  <sheetFormatPr defaultRowHeight="15"/>
  <cols>
    <col min="1" max="1" width="7.83203125" customWidth="1"/>
    <col min="2" max="2" width="1" customWidth="1"/>
    <col min="3" max="3" width="4" customWidth="1"/>
    <col min="4" max="4" width="4.1640625" customWidth="1"/>
    <col min="5" max="5" width="16.1640625" customWidth="1"/>
    <col min="6" max="6" width="95.5" customWidth="1"/>
    <col min="7" max="7" width="7" customWidth="1"/>
    <col min="8" max="8" width="13.33203125" customWidth="1"/>
    <col min="9" max="9" width="15" customWidth="1"/>
    <col min="10" max="10" width="21.1640625" customWidth="1"/>
    <col min="11" max="11" width="21.1640625" hidden="1" customWidth="1"/>
    <col min="12" max="12" width="8.83203125" customWidth="1"/>
    <col min="13" max="13" width="10.33203125" hidden="1" customWidth="1"/>
    <col min="14" max="14" width="9.1640625" hidden="1"/>
    <col min="15" max="20" width="13.5" hidden="1" customWidth="1"/>
    <col min="21" max="21" width="15.5" hidden="1" customWidth="1"/>
    <col min="22" max="22" width="11.6640625" customWidth="1"/>
    <col min="23" max="23" width="15.5" customWidth="1"/>
    <col min="24" max="24" width="11.6640625" customWidth="1"/>
    <col min="25" max="25" width="14.1640625" customWidth="1"/>
    <col min="26" max="26" width="10.5" customWidth="1"/>
    <col min="27" max="27" width="14.1640625" customWidth="1"/>
    <col min="28" max="28" width="15.5" customWidth="1"/>
    <col min="29" max="29" width="10.5" customWidth="1"/>
    <col min="30" max="30" width="14.1640625" customWidth="1"/>
    <col min="31" max="31" width="15.5" customWidth="1"/>
    <col min="44" max="65" width="9.1640625" hidden="1"/>
  </cols>
  <sheetData>
    <row r="2" spans="2:46" ht="36.950000000000003" customHeight="1">
      <c r="L2" s="215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89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93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350000000000001" customHeight="1">
      <c r="B7" s="18"/>
      <c r="E7" s="216" t="str">
        <f>'Rekapitulace stavby'!K6</f>
        <v>Autobusové zastávky Vysoká Štola</v>
      </c>
      <c r="F7" s="217"/>
      <c r="G7" s="217"/>
      <c r="H7" s="217"/>
      <c r="L7" s="18"/>
    </row>
    <row r="8" spans="2:46" s="1" customFormat="1" ht="12" customHeight="1">
      <c r="B8" s="30"/>
      <c r="D8" s="25" t="s">
        <v>94</v>
      </c>
      <c r="L8" s="30"/>
    </row>
    <row r="9" spans="2:46" s="1" customFormat="1" ht="16.350000000000001" customHeight="1">
      <c r="B9" s="30"/>
      <c r="E9" s="196" t="s">
        <v>543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0"/>
      <c r="G18" s="180"/>
      <c r="H18" s="180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350000000000001" customHeight="1">
      <c r="B27" s="87"/>
      <c r="E27" s="185" t="s">
        <v>1</v>
      </c>
      <c r="F27" s="185"/>
      <c r="G27" s="185"/>
      <c r="H27" s="185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ROUND(J121,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ROUND((SUM(BE121:BE209)),  2)</f>
        <v>0</v>
      </c>
      <c r="I33" s="90">
        <v>0.21</v>
      </c>
      <c r="J33" s="89">
        <f>ROUND(((SUM(BE121:BE209))*I33),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ROUND((SUM(BF121:BF209)),  2)</f>
        <v>0</v>
      </c>
      <c r="I34" s="90">
        <v>0.12</v>
      </c>
      <c r="J34" s="89">
        <f>ROUND(((SUM(BF121:BF209))*I34),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ROUND((SUM(BG121:BG209)),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ROUND((SUM(BH121:BH209)),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ROUND((SUM(BI121:BI209)),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96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350000000000001" customHeight="1">
      <c r="B85" s="30"/>
      <c r="E85" s="216" t="str">
        <f>E7</f>
        <v>Autobusové zastávky Vysoká Štola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94</v>
      </c>
      <c r="L86" s="30"/>
    </row>
    <row r="87" spans="2:47" s="1" customFormat="1" ht="16.350000000000001" customHeight="1">
      <c r="B87" s="30"/>
      <c r="E87" s="196" t="str">
        <f>E9</f>
        <v xml:space="preserve">02 - Veřejné osvětlení 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30. 6. 2025</v>
      </c>
      <c r="L89" s="30"/>
    </row>
    <row r="90" spans="2:47" s="1" customFormat="1" ht="6.95" customHeight="1">
      <c r="B90" s="30"/>
      <c r="L90" s="30"/>
    </row>
    <row r="91" spans="2:47" s="1" customFormat="1" ht="15.4" customHeight="1">
      <c r="B91" s="30"/>
      <c r="C91" s="25" t="s">
        <v>24</v>
      </c>
      <c r="F91" s="23" t="str">
        <f>E15</f>
        <v>Město Nejdek</v>
      </c>
      <c r="I91" s="25" t="s">
        <v>30</v>
      </c>
      <c r="J91" s="28" t="str">
        <f>E21</f>
        <v>Inplan s.r.o.K.Vary</v>
      </c>
      <c r="L91" s="30"/>
    </row>
    <row r="92" spans="2:47" s="1" customFormat="1" ht="15.4" customHeight="1">
      <c r="B92" s="30"/>
      <c r="C92" s="25" t="s">
        <v>28</v>
      </c>
      <c r="F92" s="23" t="str">
        <f>IF(E18="","",E18)</f>
        <v>Vyplň údaj</v>
      </c>
      <c r="I92" s="25" t="s">
        <v>33</v>
      </c>
      <c r="J92" s="28" t="str">
        <f>E24</f>
        <v>Šimková Dita, K.Vary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97</v>
      </c>
      <c r="D94" s="91"/>
      <c r="E94" s="91"/>
      <c r="F94" s="91"/>
      <c r="G94" s="91"/>
      <c r="H94" s="91"/>
      <c r="I94" s="91"/>
      <c r="J94" s="100" t="s">
        <v>98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99</v>
      </c>
      <c r="J96" s="64">
        <f>J121</f>
        <v>0</v>
      </c>
      <c r="L96" s="30"/>
      <c r="AU96" s="15" t="s">
        <v>100</v>
      </c>
    </row>
    <row r="97" spans="2:12" s="8" customFormat="1" ht="24.95" customHeight="1">
      <c r="B97" s="102"/>
      <c r="D97" s="103" t="s">
        <v>544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8" customFormat="1" ht="24.95" customHeight="1">
      <c r="B98" s="102"/>
      <c r="D98" s="103" t="s">
        <v>545</v>
      </c>
      <c r="E98" s="104"/>
      <c r="F98" s="104"/>
      <c r="G98" s="104"/>
      <c r="H98" s="104"/>
      <c r="I98" s="104"/>
      <c r="J98" s="105">
        <f>J131</f>
        <v>0</v>
      </c>
      <c r="L98" s="102"/>
    </row>
    <row r="99" spans="2:12" s="8" customFormat="1" ht="24.95" customHeight="1">
      <c r="B99" s="102"/>
      <c r="D99" s="103" t="s">
        <v>546</v>
      </c>
      <c r="E99" s="104"/>
      <c r="F99" s="104"/>
      <c r="G99" s="104"/>
      <c r="H99" s="104"/>
      <c r="I99" s="104"/>
      <c r="J99" s="105">
        <f>J148</f>
        <v>0</v>
      </c>
      <c r="L99" s="102"/>
    </row>
    <row r="100" spans="2:12" s="8" customFormat="1" ht="24.95" customHeight="1">
      <c r="B100" s="102"/>
      <c r="D100" s="103" t="s">
        <v>547</v>
      </c>
      <c r="E100" s="104"/>
      <c r="F100" s="104"/>
      <c r="G100" s="104"/>
      <c r="H100" s="104"/>
      <c r="I100" s="104"/>
      <c r="J100" s="105">
        <f>J159</f>
        <v>0</v>
      </c>
      <c r="L100" s="102"/>
    </row>
    <row r="101" spans="2:12" s="8" customFormat="1" ht="24.95" customHeight="1">
      <c r="B101" s="102"/>
      <c r="D101" s="103" t="s">
        <v>548</v>
      </c>
      <c r="E101" s="104"/>
      <c r="F101" s="104"/>
      <c r="G101" s="104"/>
      <c r="H101" s="104"/>
      <c r="I101" s="104"/>
      <c r="J101" s="105">
        <f>J182</f>
        <v>0</v>
      </c>
      <c r="L101" s="102"/>
    </row>
    <row r="102" spans="2:12" s="1" customFormat="1" ht="21.75" customHeight="1">
      <c r="B102" s="30"/>
      <c r="L102" s="30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110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350000000000001" customHeight="1">
      <c r="B111" s="30"/>
      <c r="E111" s="216" t="str">
        <f>E7</f>
        <v>Autobusové zastávky Vysoká Štola</v>
      </c>
      <c r="F111" s="217"/>
      <c r="G111" s="217"/>
      <c r="H111" s="217"/>
      <c r="L111" s="30"/>
    </row>
    <row r="112" spans="2:12" s="1" customFormat="1" ht="12" customHeight="1">
      <c r="B112" s="30"/>
      <c r="C112" s="25" t="s">
        <v>94</v>
      </c>
      <c r="L112" s="30"/>
    </row>
    <row r="113" spans="2:65" s="1" customFormat="1" ht="16.350000000000001" customHeight="1">
      <c r="B113" s="30"/>
      <c r="E113" s="196" t="str">
        <f>E9</f>
        <v xml:space="preserve">02 - Veřejné osvětlení </v>
      </c>
      <c r="F113" s="218"/>
      <c r="G113" s="218"/>
      <c r="H113" s="218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 xml:space="preserve"> </v>
      </c>
      <c r="I115" s="25" t="s">
        <v>22</v>
      </c>
      <c r="J115" s="50" t="str">
        <f>IF(J12="","",J12)</f>
        <v>30. 6. 2025</v>
      </c>
      <c r="L115" s="30"/>
    </row>
    <row r="116" spans="2:65" s="1" customFormat="1" ht="6.95" customHeight="1">
      <c r="B116" s="30"/>
      <c r="L116" s="30"/>
    </row>
    <row r="117" spans="2:65" s="1" customFormat="1" ht="15.4" customHeight="1">
      <c r="B117" s="30"/>
      <c r="C117" s="25" t="s">
        <v>24</v>
      </c>
      <c r="F117" s="23" t="str">
        <f>E15</f>
        <v>Město Nejdek</v>
      </c>
      <c r="I117" s="25" t="s">
        <v>30</v>
      </c>
      <c r="J117" s="28" t="str">
        <f>E21</f>
        <v>Inplan s.r.o.K.Vary</v>
      </c>
      <c r="L117" s="30"/>
    </row>
    <row r="118" spans="2:65" s="1" customFormat="1" ht="15.4" customHeight="1">
      <c r="B118" s="30"/>
      <c r="C118" s="25" t="s">
        <v>28</v>
      </c>
      <c r="F118" s="23" t="str">
        <f>IF(E18="","",E18)</f>
        <v>Vyplň údaj</v>
      </c>
      <c r="I118" s="25" t="s">
        <v>33</v>
      </c>
      <c r="J118" s="28" t="str">
        <f>E24</f>
        <v>Šimková Dita, K.Vary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111</v>
      </c>
      <c r="D120" s="112" t="s">
        <v>61</v>
      </c>
      <c r="E120" s="112" t="s">
        <v>57</v>
      </c>
      <c r="F120" s="112" t="s">
        <v>58</v>
      </c>
      <c r="G120" s="112" t="s">
        <v>112</v>
      </c>
      <c r="H120" s="112" t="s">
        <v>113</v>
      </c>
      <c r="I120" s="112" t="s">
        <v>114</v>
      </c>
      <c r="J120" s="113" t="s">
        <v>98</v>
      </c>
      <c r="K120" s="114" t="s">
        <v>115</v>
      </c>
      <c r="L120" s="110"/>
      <c r="M120" s="57" t="s">
        <v>1</v>
      </c>
      <c r="N120" s="58" t="s">
        <v>40</v>
      </c>
      <c r="O120" s="58" t="s">
        <v>116</v>
      </c>
      <c r="P120" s="58" t="s">
        <v>117</v>
      </c>
      <c r="Q120" s="58" t="s">
        <v>118</v>
      </c>
      <c r="R120" s="58" t="s">
        <v>119</v>
      </c>
      <c r="S120" s="58" t="s">
        <v>120</v>
      </c>
      <c r="T120" s="59" t="s">
        <v>121</v>
      </c>
    </row>
    <row r="121" spans="2:65" s="1" customFormat="1" ht="22.9" customHeight="1">
      <c r="B121" s="30"/>
      <c r="C121" s="62" t="s">
        <v>122</v>
      </c>
      <c r="J121" s="115">
        <f>BK121</f>
        <v>0</v>
      </c>
      <c r="L121" s="30"/>
      <c r="M121" s="60"/>
      <c r="N121" s="51"/>
      <c r="O121" s="51"/>
      <c r="P121" s="116">
        <f>P122+P131+P148+P159+P182</f>
        <v>0</v>
      </c>
      <c r="Q121" s="51"/>
      <c r="R121" s="116">
        <f>R122+R131+R148+R159+R182</f>
        <v>0</v>
      </c>
      <c r="S121" s="51"/>
      <c r="T121" s="117">
        <f>T122+T131+T148+T159+T182</f>
        <v>0</v>
      </c>
      <c r="AT121" s="15" t="s">
        <v>75</v>
      </c>
      <c r="AU121" s="15" t="s">
        <v>100</v>
      </c>
      <c r="BK121" s="118">
        <f>BK122+BK131+BK148+BK159+BK182</f>
        <v>0</v>
      </c>
    </row>
    <row r="122" spans="2:65" s="11" customFormat="1" ht="25.9" customHeight="1">
      <c r="B122" s="119"/>
      <c r="D122" s="120" t="s">
        <v>75</v>
      </c>
      <c r="E122" s="121" t="s">
        <v>549</v>
      </c>
      <c r="F122" s="121" t="s">
        <v>550</v>
      </c>
      <c r="I122" s="122"/>
      <c r="J122" s="123">
        <f>BK122</f>
        <v>0</v>
      </c>
      <c r="L122" s="119"/>
      <c r="M122" s="124"/>
      <c r="P122" s="125">
        <f>SUM(P123:P130)</f>
        <v>0</v>
      </c>
      <c r="R122" s="125">
        <f>SUM(R123:R130)</f>
        <v>0</v>
      </c>
      <c r="T122" s="126">
        <f>SUM(T123:T130)</f>
        <v>0</v>
      </c>
      <c r="AR122" s="120" t="s">
        <v>84</v>
      </c>
      <c r="AT122" s="127" t="s">
        <v>75</v>
      </c>
      <c r="AU122" s="127" t="s">
        <v>76</v>
      </c>
      <c r="AY122" s="120" t="s">
        <v>125</v>
      </c>
      <c r="BK122" s="128">
        <f>SUM(BK123:BK130)</f>
        <v>0</v>
      </c>
    </row>
    <row r="123" spans="2:65" s="1" customFormat="1" ht="16.350000000000001" customHeight="1">
      <c r="B123" s="131"/>
      <c r="C123" s="161" t="s">
        <v>84</v>
      </c>
      <c r="D123" s="161" t="s">
        <v>212</v>
      </c>
      <c r="E123" s="162" t="s">
        <v>551</v>
      </c>
      <c r="F123" s="163" t="s">
        <v>552</v>
      </c>
      <c r="G123" s="164" t="s">
        <v>420</v>
      </c>
      <c r="H123" s="165">
        <v>1</v>
      </c>
      <c r="I123" s="166"/>
      <c r="J123" s="167">
        <f t="shared" ref="J123:J130" si="0">ROUND(I123*H123,2)</f>
        <v>0</v>
      </c>
      <c r="K123" s="168"/>
      <c r="L123" s="169"/>
      <c r="M123" s="170" t="s">
        <v>1</v>
      </c>
      <c r="N123" s="171" t="s">
        <v>41</v>
      </c>
      <c r="P123" s="142">
        <f t="shared" ref="P123:P130" si="1">O123*H123</f>
        <v>0</v>
      </c>
      <c r="Q123" s="142">
        <v>0</v>
      </c>
      <c r="R123" s="142">
        <f t="shared" ref="R123:R130" si="2">Q123*H123</f>
        <v>0</v>
      </c>
      <c r="S123" s="142">
        <v>0</v>
      </c>
      <c r="T123" s="143">
        <f t="shared" ref="T123:T130" si="3">S123*H123</f>
        <v>0</v>
      </c>
      <c r="AR123" s="144" t="s">
        <v>278</v>
      </c>
      <c r="AT123" s="144" t="s">
        <v>212</v>
      </c>
      <c r="AU123" s="144" t="s">
        <v>84</v>
      </c>
      <c r="AY123" s="15" t="s">
        <v>125</v>
      </c>
      <c r="BE123" s="145">
        <f t="shared" ref="BE123:BE130" si="4">IF(N123="základní",J123,0)</f>
        <v>0</v>
      </c>
      <c r="BF123" s="145">
        <f t="shared" ref="BF123:BF130" si="5">IF(N123="snížená",J123,0)</f>
        <v>0</v>
      </c>
      <c r="BG123" s="145">
        <f t="shared" ref="BG123:BG130" si="6">IF(N123="zákl. přenesená",J123,0)</f>
        <v>0</v>
      </c>
      <c r="BH123" s="145">
        <f t="shared" ref="BH123:BH130" si="7">IF(N123="sníž. přenesená",J123,0)</f>
        <v>0</v>
      </c>
      <c r="BI123" s="145">
        <f t="shared" ref="BI123:BI130" si="8">IF(N123="nulová",J123,0)</f>
        <v>0</v>
      </c>
      <c r="BJ123" s="15" t="s">
        <v>84</v>
      </c>
      <c r="BK123" s="145">
        <f t="shared" ref="BK123:BK130" si="9">ROUND(I123*H123,2)</f>
        <v>0</v>
      </c>
      <c r="BL123" s="15" t="s">
        <v>197</v>
      </c>
      <c r="BM123" s="144" t="s">
        <v>553</v>
      </c>
    </row>
    <row r="124" spans="2:65" s="1" customFormat="1" ht="16.350000000000001" customHeight="1">
      <c r="B124" s="131"/>
      <c r="C124" s="161" t="s">
        <v>86</v>
      </c>
      <c r="D124" s="161" t="s">
        <v>212</v>
      </c>
      <c r="E124" s="162" t="s">
        <v>554</v>
      </c>
      <c r="F124" s="163" t="s">
        <v>555</v>
      </c>
      <c r="G124" s="164" t="s">
        <v>420</v>
      </c>
      <c r="H124" s="165">
        <v>2</v>
      </c>
      <c r="I124" s="166"/>
      <c r="J124" s="167">
        <f t="shared" si="0"/>
        <v>0</v>
      </c>
      <c r="K124" s="168"/>
      <c r="L124" s="169"/>
      <c r="M124" s="170" t="s">
        <v>1</v>
      </c>
      <c r="N124" s="171" t="s">
        <v>41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278</v>
      </c>
      <c r="AT124" s="144" t="s">
        <v>212</v>
      </c>
      <c r="AU124" s="144" t="s">
        <v>84</v>
      </c>
      <c r="AY124" s="15" t="s">
        <v>125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5" t="s">
        <v>84</v>
      </c>
      <c r="BK124" s="145">
        <f t="shared" si="9"/>
        <v>0</v>
      </c>
      <c r="BL124" s="15" t="s">
        <v>197</v>
      </c>
      <c r="BM124" s="144" t="s">
        <v>556</v>
      </c>
    </row>
    <row r="125" spans="2:65" s="1" customFormat="1" ht="16.350000000000001" customHeight="1">
      <c r="B125" s="131"/>
      <c r="C125" s="161" t="s">
        <v>136</v>
      </c>
      <c r="D125" s="161" t="s">
        <v>212</v>
      </c>
      <c r="E125" s="162" t="s">
        <v>557</v>
      </c>
      <c r="F125" s="163" t="s">
        <v>558</v>
      </c>
      <c r="G125" s="164" t="s">
        <v>420</v>
      </c>
      <c r="H125" s="165">
        <v>2</v>
      </c>
      <c r="I125" s="166"/>
      <c r="J125" s="167">
        <f t="shared" si="0"/>
        <v>0</v>
      </c>
      <c r="K125" s="168"/>
      <c r="L125" s="169"/>
      <c r="M125" s="170" t="s">
        <v>1</v>
      </c>
      <c r="N125" s="171" t="s">
        <v>41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278</v>
      </c>
      <c r="AT125" s="144" t="s">
        <v>212</v>
      </c>
      <c r="AU125" s="144" t="s">
        <v>84</v>
      </c>
      <c r="AY125" s="15" t="s">
        <v>125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5" t="s">
        <v>84</v>
      </c>
      <c r="BK125" s="145">
        <f t="shared" si="9"/>
        <v>0</v>
      </c>
      <c r="BL125" s="15" t="s">
        <v>197</v>
      </c>
      <c r="BM125" s="144" t="s">
        <v>559</v>
      </c>
    </row>
    <row r="126" spans="2:65" s="1" customFormat="1" ht="16.350000000000001" customHeight="1">
      <c r="B126" s="131"/>
      <c r="C126" s="161" t="s">
        <v>131</v>
      </c>
      <c r="D126" s="161" t="s">
        <v>212</v>
      </c>
      <c r="E126" s="162" t="s">
        <v>560</v>
      </c>
      <c r="F126" s="163" t="s">
        <v>561</v>
      </c>
      <c r="G126" s="164" t="s">
        <v>420</v>
      </c>
      <c r="H126" s="165">
        <v>2</v>
      </c>
      <c r="I126" s="166"/>
      <c r="J126" s="167">
        <f t="shared" si="0"/>
        <v>0</v>
      </c>
      <c r="K126" s="168"/>
      <c r="L126" s="169"/>
      <c r="M126" s="170" t="s">
        <v>1</v>
      </c>
      <c r="N126" s="171" t="s">
        <v>41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278</v>
      </c>
      <c r="AT126" s="144" t="s">
        <v>212</v>
      </c>
      <c r="AU126" s="144" t="s">
        <v>84</v>
      </c>
      <c r="AY126" s="15" t="s">
        <v>125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5" t="s">
        <v>84</v>
      </c>
      <c r="BK126" s="145">
        <f t="shared" si="9"/>
        <v>0</v>
      </c>
      <c r="BL126" s="15" t="s">
        <v>197</v>
      </c>
      <c r="BM126" s="144" t="s">
        <v>562</v>
      </c>
    </row>
    <row r="127" spans="2:65" s="1" customFormat="1" ht="16.350000000000001" customHeight="1">
      <c r="B127" s="131"/>
      <c r="C127" s="161" t="s">
        <v>144</v>
      </c>
      <c r="D127" s="161" t="s">
        <v>212</v>
      </c>
      <c r="E127" s="162" t="s">
        <v>563</v>
      </c>
      <c r="F127" s="163" t="s">
        <v>564</v>
      </c>
      <c r="G127" s="164" t="s">
        <v>420</v>
      </c>
      <c r="H127" s="165">
        <v>2</v>
      </c>
      <c r="I127" s="166"/>
      <c r="J127" s="167">
        <f t="shared" si="0"/>
        <v>0</v>
      </c>
      <c r="K127" s="168"/>
      <c r="L127" s="169"/>
      <c r="M127" s="170" t="s">
        <v>1</v>
      </c>
      <c r="N127" s="171" t="s">
        <v>41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278</v>
      </c>
      <c r="AT127" s="144" t="s">
        <v>212</v>
      </c>
      <c r="AU127" s="144" t="s">
        <v>84</v>
      </c>
      <c r="AY127" s="15" t="s">
        <v>125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5" t="s">
        <v>84</v>
      </c>
      <c r="BK127" s="145">
        <f t="shared" si="9"/>
        <v>0</v>
      </c>
      <c r="BL127" s="15" t="s">
        <v>197</v>
      </c>
      <c r="BM127" s="144" t="s">
        <v>565</v>
      </c>
    </row>
    <row r="128" spans="2:65" s="1" customFormat="1" ht="16.350000000000001" customHeight="1">
      <c r="B128" s="131"/>
      <c r="C128" s="161" t="s">
        <v>148</v>
      </c>
      <c r="D128" s="161" t="s">
        <v>212</v>
      </c>
      <c r="E128" s="162" t="s">
        <v>566</v>
      </c>
      <c r="F128" s="163" t="s">
        <v>567</v>
      </c>
      <c r="G128" s="164" t="s">
        <v>420</v>
      </c>
      <c r="H128" s="165">
        <v>2</v>
      </c>
      <c r="I128" s="166"/>
      <c r="J128" s="167">
        <f t="shared" si="0"/>
        <v>0</v>
      </c>
      <c r="K128" s="168"/>
      <c r="L128" s="169"/>
      <c r="M128" s="170" t="s">
        <v>1</v>
      </c>
      <c r="N128" s="171" t="s">
        <v>41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278</v>
      </c>
      <c r="AT128" s="144" t="s">
        <v>212</v>
      </c>
      <c r="AU128" s="144" t="s">
        <v>84</v>
      </c>
      <c r="AY128" s="15" t="s">
        <v>125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5" t="s">
        <v>84</v>
      </c>
      <c r="BK128" s="145">
        <f t="shared" si="9"/>
        <v>0</v>
      </c>
      <c r="BL128" s="15" t="s">
        <v>197</v>
      </c>
      <c r="BM128" s="144" t="s">
        <v>568</v>
      </c>
    </row>
    <row r="129" spans="2:65" s="1" customFormat="1" ht="16.350000000000001" customHeight="1">
      <c r="B129" s="131"/>
      <c r="C129" s="132" t="s">
        <v>155</v>
      </c>
      <c r="D129" s="132" t="s">
        <v>127</v>
      </c>
      <c r="E129" s="133" t="s">
        <v>569</v>
      </c>
      <c r="F129" s="134" t="s">
        <v>570</v>
      </c>
      <c r="G129" s="135" t="s">
        <v>388</v>
      </c>
      <c r="H129" s="136">
        <v>1</v>
      </c>
      <c r="I129" s="137"/>
      <c r="J129" s="138">
        <f t="shared" si="0"/>
        <v>0</v>
      </c>
      <c r="K129" s="139"/>
      <c r="L129" s="30"/>
      <c r="M129" s="140" t="s">
        <v>1</v>
      </c>
      <c r="N129" s="141" t="s">
        <v>41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197</v>
      </c>
      <c r="AT129" s="144" t="s">
        <v>127</v>
      </c>
      <c r="AU129" s="144" t="s">
        <v>84</v>
      </c>
      <c r="AY129" s="15" t="s">
        <v>125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5" t="s">
        <v>84</v>
      </c>
      <c r="BK129" s="145">
        <f t="shared" si="9"/>
        <v>0</v>
      </c>
      <c r="BL129" s="15" t="s">
        <v>197</v>
      </c>
      <c r="BM129" s="144" t="s">
        <v>571</v>
      </c>
    </row>
    <row r="130" spans="2:65" s="1" customFormat="1" ht="16.350000000000001" customHeight="1">
      <c r="B130" s="131"/>
      <c r="C130" s="132" t="s">
        <v>162</v>
      </c>
      <c r="D130" s="132" t="s">
        <v>127</v>
      </c>
      <c r="E130" s="133" t="s">
        <v>572</v>
      </c>
      <c r="F130" s="134" t="s">
        <v>573</v>
      </c>
      <c r="G130" s="135" t="s">
        <v>388</v>
      </c>
      <c r="H130" s="136">
        <v>1</v>
      </c>
      <c r="I130" s="137"/>
      <c r="J130" s="138">
        <f t="shared" si="0"/>
        <v>0</v>
      </c>
      <c r="K130" s="139"/>
      <c r="L130" s="30"/>
      <c r="M130" s="140" t="s">
        <v>1</v>
      </c>
      <c r="N130" s="141" t="s">
        <v>41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197</v>
      </c>
      <c r="AT130" s="144" t="s">
        <v>127</v>
      </c>
      <c r="AU130" s="144" t="s">
        <v>84</v>
      </c>
      <c r="AY130" s="15" t="s">
        <v>125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5" t="s">
        <v>84</v>
      </c>
      <c r="BK130" s="145">
        <f t="shared" si="9"/>
        <v>0</v>
      </c>
      <c r="BL130" s="15" t="s">
        <v>197</v>
      </c>
      <c r="BM130" s="144" t="s">
        <v>574</v>
      </c>
    </row>
    <row r="131" spans="2:65" s="11" customFormat="1" ht="25.9" customHeight="1">
      <c r="B131" s="119"/>
      <c r="D131" s="120" t="s">
        <v>75</v>
      </c>
      <c r="E131" s="121" t="s">
        <v>575</v>
      </c>
      <c r="F131" s="121" t="s">
        <v>576</v>
      </c>
      <c r="I131" s="122"/>
      <c r="J131" s="123">
        <f>BK131</f>
        <v>0</v>
      </c>
      <c r="L131" s="119"/>
      <c r="M131" s="124"/>
      <c r="P131" s="125">
        <f>SUM(P132:P147)</f>
        <v>0</v>
      </c>
      <c r="R131" s="125">
        <f>SUM(R132:R147)</f>
        <v>0</v>
      </c>
      <c r="T131" s="126">
        <f>SUM(T132:T147)</f>
        <v>0</v>
      </c>
      <c r="AR131" s="120" t="s">
        <v>84</v>
      </c>
      <c r="AT131" s="127" t="s">
        <v>75</v>
      </c>
      <c r="AU131" s="127" t="s">
        <v>76</v>
      </c>
      <c r="AY131" s="120" t="s">
        <v>125</v>
      </c>
      <c r="BK131" s="128">
        <f>SUM(BK132:BK147)</f>
        <v>0</v>
      </c>
    </row>
    <row r="132" spans="2:65" s="1" customFormat="1" ht="16.350000000000001" customHeight="1">
      <c r="B132" s="131"/>
      <c r="C132" s="161" t="s">
        <v>167</v>
      </c>
      <c r="D132" s="161" t="s">
        <v>212</v>
      </c>
      <c r="E132" s="162" t="s">
        <v>577</v>
      </c>
      <c r="F132" s="163" t="s">
        <v>578</v>
      </c>
      <c r="G132" s="164" t="s">
        <v>420</v>
      </c>
      <c r="H132" s="165">
        <v>1</v>
      </c>
      <c r="I132" s="166"/>
      <c r="J132" s="167">
        <f t="shared" ref="J132:J147" si="10">ROUND(I132*H132,2)</f>
        <v>0</v>
      </c>
      <c r="K132" s="168"/>
      <c r="L132" s="169"/>
      <c r="M132" s="170" t="s">
        <v>1</v>
      </c>
      <c r="N132" s="171" t="s">
        <v>41</v>
      </c>
      <c r="P132" s="142">
        <f t="shared" ref="P132:P147" si="11">O132*H132</f>
        <v>0</v>
      </c>
      <c r="Q132" s="142">
        <v>0</v>
      </c>
      <c r="R132" s="142">
        <f t="shared" ref="R132:R147" si="12">Q132*H132</f>
        <v>0</v>
      </c>
      <c r="S132" s="142">
        <v>0</v>
      </c>
      <c r="T132" s="143">
        <f t="shared" ref="T132:T147" si="13">S132*H132</f>
        <v>0</v>
      </c>
      <c r="AR132" s="144" t="s">
        <v>278</v>
      </c>
      <c r="AT132" s="144" t="s">
        <v>212</v>
      </c>
      <c r="AU132" s="144" t="s">
        <v>84</v>
      </c>
      <c r="AY132" s="15" t="s">
        <v>125</v>
      </c>
      <c r="BE132" s="145">
        <f t="shared" ref="BE132:BE147" si="14">IF(N132="základní",J132,0)</f>
        <v>0</v>
      </c>
      <c r="BF132" s="145">
        <f t="shared" ref="BF132:BF147" si="15">IF(N132="snížená",J132,0)</f>
        <v>0</v>
      </c>
      <c r="BG132" s="145">
        <f t="shared" ref="BG132:BG147" si="16">IF(N132="zákl. přenesená",J132,0)</f>
        <v>0</v>
      </c>
      <c r="BH132" s="145">
        <f t="shared" ref="BH132:BH147" si="17">IF(N132="sníž. přenesená",J132,0)</f>
        <v>0</v>
      </c>
      <c r="BI132" s="145">
        <f t="shared" ref="BI132:BI147" si="18">IF(N132="nulová",J132,0)</f>
        <v>0</v>
      </c>
      <c r="BJ132" s="15" t="s">
        <v>84</v>
      </c>
      <c r="BK132" s="145">
        <f t="shared" ref="BK132:BK147" si="19">ROUND(I132*H132,2)</f>
        <v>0</v>
      </c>
      <c r="BL132" s="15" t="s">
        <v>197</v>
      </c>
      <c r="BM132" s="144" t="s">
        <v>579</v>
      </c>
    </row>
    <row r="133" spans="2:65" s="1" customFormat="1" ht="16.350000000000001" customHeight="1">
      <c r="B133" s="131"/>
      <c r="C133" s="161" t="s">
        <v>172</v>
      </c>
      <c r="D133" s="161" t="s">
        <v>212</v>
      </c>
      <c r="E133" s="162" t="s">
        <v>580</v>
      </c>
      <c r="F133" s="163" t="s">
        <v>581</v>
      </c>
      <c r="G133" s="164" t="s">
        <v>582</v>
      </c>
      <c r="H133" s="165">
        <v>1</v>
      </c>
      <c r="I133" s="166"/>
      <c r="J133" s="167">
        <f t="shared" si="10"/>
        <v>0</v>
      </c>
      <c r="K133" s="168"/>
      <c r="L133" s="169"/>
      <c r="M133" s="170" t="s">
        <v>1</v>
      </c>
      <c r="N133" s="171" t="s">
        <v>41</v>
      </c>
      <c r="P133" s="142">
        <f t="shared" si="11"/>
        <v>0</v>
      </c>
      <c r="Q133" s="142">
        <v>0</v>
      </c>
      <c r="R133" s="142">
        <f t="shared" si="12"/>
        <v>0</v>
      </c>
      <c r="S133" s="142">
        <v>0</v>
      </c>
      <c r="T133" s="143">
        <f t="shared" si="13"/>
        <v>0</v>
      </c>
      <c r="AR133" s="144" t="s">
        <v>278</v>
      </c>
      <c r="AT133" s="144" t="s">
        <v>212</v>
      </c>
      <c r="AU133" s="144" t="s">
        <v>84</v>
      </c>
      <c r="AY133" s="15" t="s">
        <v>125</v>
      </c>
      <c r="BE133" s="145">
        <f t="shared" si="14"/>
        <v>0</v>
      </c>
      <c r="BF133" s="145">
        <f t="shared" si="15"/>
        <v>0</v>
      </c>
      <c r="BG133" s="145">
        <f t="shared" si="16"/>
        <v>0</v>
      </c>
      <c r="BH133" s="145">
        <f t="shared" si="17"/>
        <v>0</v>
      </c>
      <c r="BI133" s="145">
        <f t="shared" si="18"/>
        <v>0</v>
      </c>
      <c r="BJ133" s="15" t="s">
        <v>84</v>
      </c>
      <c r="BK133" s="145">
        <f t="shared" si="19"/>
        <v>0</v>
      </c>
      <c r="BL133" s="15" t="s">
        <v>197</v>
      </c>
      <c r="BM133" s="144" t="s">
        <v>583</v>
      </c>
    </row>
    <row r="134" spans="2:65" s="1" customFormat="1" ht="16.350000000000001" customHeight="1">
      <c r="B134" s="131"/>
      <c r="C134" s="161" t="s">
        <v>177</v>
      </c>
      <c r="D134" s="161" t="s">
        <v>212</v>
      </c>
      <c r="E134" s="162" t="s">
        <v>584</v>
      </c>
      <c r="F134" s="163" t="s">
        <v>585</v>
      </c>
      <c r="G134" s="164" t="s">
        <v>420</v>
      </c>
      <c r="H134" s="165">
        <v>1</v>
      </c>
      <c r="I134" s="166"/>
      <c r="J134" s="167">
        <f t="shared" si="10"/>
        <v>0</v>
      </c>
      <c r="K134" s="168"/>
      <c r="L134" s="169"/>
      <c r="M134" s="170" t="s">
        <v>1</v>
      </c>
      <c r="N134" s="171" t="s">
        <v>41</v>
      </c>
      <c r="P134" s="142">
        <f t="shared" si="11"/>
        <v>0</v>
      </c>
      <c r="Q134" s="142">
        <v>0</v>
      </c>
      <c r="R134" s="142">
        <f t="shared" si="12"/>
        <v>0</v>
      </c>
      <c r="S134" s="142">
        <v>0</v>
      </c>
      <c r="T134" s="143">
        <f t="shared" si="13"/>
        <v>0</v>
      </c>
      <c r="AR134" s="144" t="s">
        <v>278</v>
      </c>
      <c r="AT134" s="144" t="s">
        <v>212</v>
      </c>
      <c r="AU134" s="144" t="s">
        <v>84</v>
      </c>
      <c r="AY134" s="15" t="s">
        <v>125</v>
      </c>
      <c r="BE134" s="145">
        <f t="shared" si="14"/>
        <v>0</v>
      </c>
      <c r="BF134" s="145">
        <f t="shared" si="15"/>
        <v>0</v>
      </c>
      <c r="BG134" s="145">
        <f t="shared" si="16"/>
        <v>0</v>
      </c>
      <c r="BH134" s="145">
        <f t="shared" si="17"/>
        <v>0</v>
      </c>
      <c r="BI134" s="145">
        <f t="shared" si="18"/>
        <v>0</v>
      </c>
      <c r="BJ134" s="15" t="s">
        <v>84</v>
      </c>
      <c r="BK134" s="145">
        <f t="shared" si="19"/>
        <v>0</v>
      </c>
      <c r="BL134" s="15" t="s">
        <v>197</v>
      </c>
      <c r="BM134" s="144" t="s">
        <v>586</v>
      </c>
    </row>
    <row r="135" spans="2:65" s="1" customFormat="1" ht="16.350000000000001" customHeight="1">
      <c r="B135" s="131"/>
      <c r="C135" s="161" t="s">
        <v>8</v>
      </c>
      <c r="D135" s="161" t="s">
        <v>212</v>
      </c>
      <c r="E135" s="162" t="s">
        <v>587</v>
      </c>
      <c r="F135" s="163" t="s">
        <v>588</v>
      </c>
      <c r="G135" s="164" t="s">
        <v>589</v>
      </c>
      <c r="H135" s="165">
        <v>2</v>
      </c>
      <c r="I135" s="166"/>
      <c r="J135" s="167">
        <f t="shared" si="10"/>
        <v>0</v>
      </c>
      <c r="K135" s="168"/>
      <c r="L135" s="169"/>
      <c r="M135" s="170" t="s">
        <v>1</v>
      </c>
      <c r="N135" s="171" t="s">
        <v>41</v>
      </c>
      <c r="P135" s="142">
        <f t="shared" si="11"/>
        <v>0</v>
      </c>
      <c r="Q135" s="142">
        <v>0</v>
      </c>
      <c r="R135" s="142">
        <f t="shared" si="12"/>
        <v>0</v>
      </c>
      <c r="S135" s="142">
        <v>0</v>
      </c>
      <c r="T135" s="143">
        <f t="shared" si="13"/>
        <v>0</v>
      </c>
      <c r="AR135" s="144" t="s">
        <v>278</v>
      </c>
      <c r="AT135" s="144" t="s">
        <v>212</v>
      </c>
      <c r="AU135" s="144" t="s">
        <v>84</v>
      </c>
      <c r="AY135" s="15" t="s">
        <v>125</v>
      </c>
      <c r="BE135" s="145">
        <f t="shared" si="14"/>
        <v>0</v>
      </c>
      <c r="BF135" s="145">
        <f t="shared" si="15"/>
        <v>0</v>
      </c>
      <c r="BG135" s="145">
        <f t="shared" si="16"/>
        <v>0</v>
      </c>
      <c r="BH135" s="145">
        <f t="shared" si="17"/>
        <v>0</v>
      </c>
      <c r="BI135" s="145">
        <f t="shared" si="18"/>
        <v>0</v>
      </c>
      <c r="BJ135" s="15" t="s">
        <v>84</v>
      </c>
      <c r="BK135" s="145">
        <f t="shared" si="19"/>
        <v>0</v>
      </c>
      <c r="BL135" s="15" t="s">
        <v>197</v>
      </c>
      <c r="BM135" s="144" t="s">
        <v>590</v>
      </c>
    </row>
    <row r="136" spans="2:65" s="1" customFormat="1" ht="16.350000000000001" customHeight="1">
      <c r="B136" s="131"/>
      <c r="C136" s="161" t="s">
        <v>185</v>
      </c>
      <c r="D136" s="161" t="s">
        <v>212</v>
      </c>
      <c r="E136" s="162" t="s">
        <v>591</v>
      </c>
      <c r="F136" s="163" t="s">
        <v>592</v>
      </c>
      <c r="G136" s="164" t="s">
        <v>175</v>
      </c>
      <c r="H136" s="165">
        <v>6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41</v>
      </c>
      <c r="P136" s="142">
        <f t="shared" si="11"/>
        <v>0</v>
      </c>
      <c r="Q136" s="142">
        <v>0</v>
      </c>
      <c r="R136" s="142">
        <f t="shared" si="12"/>
        <v>0</v>
      </c>
      <c r="S136" s="142">
        <v>0</v>
      </c>
      <c r="T136" s="143">
        <f t="shared" si="13"/>
        <v>0</v>
      </c>
      <c r="AR136" s="144" t="s">
        <v>278</v>
      </c>
      <c r="AT136" s="144" t="s">
        <v>212</v>
      </c>
      <c r="AU136" s="144" t="s">
        <v>84</v>
      </c>
      <c r="AY136" s="15" t="s">
        <v>125</v>
      </c>
      <c r="BE136" s="145">
        <f t="shared" si="14"/>
        <v>0</v>
      </c>
      <c r="BF136" s="145">
        <f t="shared" si="15"/>
        <v>0</v>
      </c>
      <c r="BG136" s="145">
        <f t="shared" si="16"/>
        <v>0</v>
      </c>
      <c r="BH136" s="145">
        <f t="shared" si="17"/>
        <v>0</v>
      </c>
      <c r="BI136" s="145">
        <f t="shared" si="18"/>
        <v>0</v>
      </c>
      <c r="BJ136" s="15" t="s">
        <v>84</v>
      </c>
      <c r="BK136" s="145">
        <f t="shared" si="19"/>
        <v>0</v>
      </c>
      <c r="BL136" s="15" t="s">
        <v>197</v>
      </c>
      <c r="BM136" s="144" t="s">
        <v>593</v>
      </c>
    </row>
    <row r="137" spans="2:65" s="1" customFormat="1" ht="16.350000000000001" customHeight="1">
      <c r="B137" s="131"/>
      <c r="C137" s="161" t="s">
        <v>189</v>
      </c>
      <c r="D137" s="161" t="s">
        <v>212</v>
      </c>
      <c r="E137" s="162" t="s">
        <v>594</v>
      </c>
      <c r="F137" s="163" t="s">
        <v>595</v>
      </c>
      <c r="G137" s="164" t="s">
        <v>175</v>
      </c>
      <c r="H137" s="165">
        <v>120</v>
      </c>
      <c r="I137" s="166"/>
      <c r="J137" s="167">
        <f t="shared" si="10"/>
        <v>0</v>
      </c>
      <c r="K137" s="168"/>
      <c r="L137" s="169"/>
      <c r="M137" s="170" t="s">
        <v>1</v>
      </c>
      <c r="N137" s="171" t="s">
        <v>41</v>
      </c>
      <c r="P137" s="142">
        <f t="shared" si="11"/>
        <v>0</v>
      </c>
      <c r="Q137" s="142">
        <v>0</v>
      </c>
      <c r="R137" s="142">
        <f t="shared" si="12"/>
        <v>0</v>
      </c>
      <c r="S137" s="142">
        <v>0</v>
      </c>
      <c r="T137" s="143">
        <f t="shared" si="13"/>
        <v>0</v>
      </c>
      <c r="AR137" s="144" t="s">
        <v>278</v>
      </c>
      <c r="AT137" s="144" t="s">
        <v>212</v>
      </c>
      <c r="AU137" s="144" t="s">
        <v>84</v>
      </c>
      <c r="AY137" s="15" t="s">
        <v>125</v>
      </c>
      <c r="BE137" s="145">
        <f t="shared" si="14"/>
        <v>0</v>
      </c>
      <c r="BF137" s="145">
        <f t="shared" si="15"/>
        <v>0</v>
      </c>
      <c r="BG137" s="145">
        <f t="shared" si="16"/>
        <v>0</v>
      </c>
      <c r="BH137" s="145">
        <f t="shared" si="17"/>
        <v>0</v>
      </c>
      <c r="BI137" s="145">
        <f t="shared" si="18"/>
        <v>0</v>
      </c>
      <c r="BJ137" s="15" t="s">
        <v>84</v>
      </c>
      <c r="BK137" s="145">
        <f t="shared" si="19"/>
        <v>0</v>
      </c>
      <c r="BL137" s="15" t="s">
        <v>197</v>
      </c>
      <c r="BM137" s="144" t="s">
        <v>596</v>
      </c>
    </row>
    <row r="138" spans="2:65" s="1" customFormat="1" ht="16.350000000000001" customHeight="1">
      <c r="B138" s="131"/>
      <c r="C138" s="161" t="s">
        <v>193</v>
      </c>
      <c r="D138" s="161" t="s">
        <v>212</v>
      </c>
      <c r="E138" s="162" t="s">
        <v>597</v>
      </c>
      <c r="F138" s="163" t="s">
        <v>598</v>
      </c>
      <c r="G138" s="164" t="s">
        <v>175</v>
      </c>
      <c r="H138" s="165">
        <v>40</v>
      </c>
      <c r="I138" s="166"/>
      <c r="J138" s="167">
        <f t="shared" si="10"/>
        <v>0</v>
      </c>
      <c r="K138" s="168"/>
      <c r="L138" s="169"/>
      <c r="M138" s="170" t="s">
        <v>1</v>
      </c>
      <c r="N138" s="171" t="s">
        <v>41</v>
      </c>
      <c r="P138" s="142">
        <f t="shared" si="11"/>
        <v>0</v>
      </c>
      <c r="Q138" s="142">
        <v>0</v>
      </c>
      <c r="R138" s="142">
        <f t="shared" si="12"/>
        <v>0</v>
      </c>
      <c r="S138" s="142">
        <v>0</v>
      </c>
      <c r="T138" s="143">
        <f t="shared" si="13"/>
        <v>0</v>
      </c>
      <c r="AR138" s="144" t="s">
        <v>278</v>
      </c>
      <c r="AT138" s="144" t="s">
        <v>212</v>
      </c>
      <c r="AU138" s="144" t="s">
        <v>84</v>
      </c>
      <c r="AY138" s="15" t="s">
        <v>125</v>
      </c>
      <c r="BE138" s="145">
        <f t="shared" si="14"/>
        <v>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5" t="s">
        <v>84</v>
      </c>
      <c r="BK138" s="145">
        <f t="shared" si="19"/>
        <v>0</v>
      </c>
      <c r="BL138" s="15" t="s">
        <v>197</v>
      </c>
      <c r="BM138" s="144" t="s">
        <v>599</v>
      </c>
    </row>
    <row r="139" spans="2:65" s="1" customFormat="1" ht="16.350000000000001" customHeight="1">
      <c r="B139" s="131"/>
      <c r="C139" s="161" t="s">
        <v>197</v>
      </c>
      <c r="D139" s="161" t="s">
        <v>212</v>
      </c>
      <c r="E139" s="162" t="s">
        <v>600</v>
      </c>
      <c r="F139" s="163" t="s">
        <v>601</v>
      </c>
      <c r="G139" s="164" t="s">
        <v>212</v>
      </c>
      <c r="H139" s="165">
        <v>120</v>
      </c>
      <c r="I139" s="166"/>
      <c r="J139" s="167">
        <f t="shared" si="10"/>
        <v>0</v>
      </c>
      <c r="K139" s="168"/>
      <c r="L139" s="169"/>
      <c r="M139" s="170" t="s">
        <v>1</v>
      </c>
      <c r="N139" s="171" t="s">
        <v>41</v>
      </c>
      <c r="P139" s="142">
        <f t="shared" si="11"/>
        <v>0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44" t="s">
        <v>278</v>
      </c>
      <c r="AT139" s="144" t="s">
        <v>212</v>
      </c>
      <c r="AU139" s="144" t="s">
        <v>84</v>
      </c>
      <c r="AY139" s="15" t="s">
        <v>125</v>
      </c>
      <c r="BE139" s="145">
        <f t="shared" si="14"/>
        <v>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5" t="s">
        <v>84</v>
      </c>
      <c r="BK139" s="145">
        <f t="shared" si="19"/>
        <v>0</v>
      </c>
      <c r="BL139" s="15" t="s">
        <v>197</v>
      </c>
      <c r="BM139" s="144" t="s">
        <v>602</v>
      </c>
    </row>
    <row r="140" spans="2:65" s="1" customFormat="1" ht="16.350000000000001" customHeight="1">
      <c r="B140" s="131"/>
      <c r="C140" s="161" t="s">
        <v>203</v>
      </c>
      <c r="D140" s="161" t="s">
        <v>212</v>
      </c>
      <c r="E140" s="162" t="s">
        <v>603</v>
      </c>
      <c r="F140" s="163" t="s">
        <v>604</v>
      </c>
      <c r="G140" s="164" t="s">
        <v>420</v>
      </c>
      <c r="H140" s="165">
        <v>4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41</v>
      </c>
      <c r="P140" s="142">
        <f t="shared" si="11"/>
        <v>0</v>
      </c>
      <c r="Q140" s="142">
        <v>0</v>
      </c>
      <c r="R140" s="142">
        <f t="shared" si="12"/>
        <v>0</v>
      </c>
      <c r="S140" s="142">
        <v>0</v>
      </c>
      <c r="T140" s="143">
        <f t="shared" si="13"/>
        <v>0</v>
      </c>
      <c r="AR140" s="144" t="s">
        <v>278</v>
      </c>
      <c r="AT140" s="144" t="s">
        <v>212</v>
      </c>
      <c r="AU140" s="144" t="s">
        <v>84</v>
      </c>
      <c r="AY140" s="15" t="s">
        <v>125</v>
      </c>
      <c r="BE140" s="145">
        <f t="shared" si="14"/>
        <v>0</v>
      </c>
      <c r="BF140" s="145">
        <f t="shared" si="15"/>
        <v>0</v>
      </c>
      <c r="BG140" s="145">
        <f t="shared" si="16"/>
        <v>0</v>
      </c>
      <c r="BH140" s="145">
        <f t="shared" si="17"/>
        <v>0</v>
      </c>
      <c r="BI140" s="145">
        <f t="shared" si="18"/>
        <v>0</v>
      </c>
      <c r="BJ140" s="15" t="s">
        <v>84</v>
      </c>
      <c r="BK140" s="145">
        <f t="shared" si="19"/>
        <v>0</v>
      </c>
      <c r="BL140" s="15" t="s">
        <v>197</v>
      </c>
      <c r="BM140" s="144" t="s">
        <v>605</v>
      </c>
    </row>
    <row r="141" spans="2:65" s="1" customFormat="1" ht="16.350000000000001" customHeight="1">
      <c r="B141" s="131"/>
      <c r="C141" s="161" t="s">
        <v>207</v>
      </c>
      <c r="D141" s="161" t="s">
        <v>212</v>
      </c>
      <c r="E141" s="162" t="s">
        <v>606</v>
      </c>
      <c r="F141" s="163" t="s">
        <v>607</v>
      </c>
      <c r="G141" s="164" t="s">
        <v>589</v>
      </c>
      <c r="H141" s="165">
        <v>4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41</v>
      </c>
      <c r="P141" s="142">
        <f t="shared" si="11"/>
        <v>0</v>
      </c>
      <c r="Q141" s="142">
        <v>0</v>
      </c>
      <c r="R141" s="142">
        <f t="shared" si="12"/>
        <v>0</v>
      </c>
      <c r="S141" s="142">
        <v>0</v>
      </c>
      <c r="T141" s="143">
        <f t="shared" si="13"/>
        <v>0</v>
      </c>
      <c r="AR141" s="144" t="s">
        <v>278</v>
      </c>
      <c r="AT141" s="144" t="s">
        <v>212</v>
      </c>
      <c r="AU141" s="144" t="s">
        <v>84</v>
      </c>
      <c r="AY141" s="15" t="s">
        <v>125</v>
      </c>
      <c r="BE141" s="145">
        <f t="shared" si="14"/>
        <v>0</v>
      </c>
      <c r="BF141" s="145">
        <f t="shared" si="15"/>
        <v>0</v>
      </c>
      <c r="BG141" s="145">
        <f t="shared" si="16"/>
        <v>0</v>
      </c>
      <c r="BH141" s="145">
        <f t="shared" si="17"/>
        <v>0</v>
      </c>
      <c r="BI141" s="145">
        <f t="shared" si="18"/>
        <v>0</v>
      </c>
      <c r="BJ141" s="15" t="s">
        <v>84</v>
      </c>
      <c r="BK141" s="145">
        <f t="shared" si="19"/>
        <v>0</v>
      </c>
      <c r="BL141" s="15" t="s">
        <v>197</v>
      </c>
      <c r="BM141" s="144" t="s">
        <v>608</v>
      </c>
    </row>
    <row r="142" spans="2:65" s="1" customFormat="1" ht="16.350000000000001" customHeight="1">
      <c r="B142" s="131"/>
      <c r="C142" s="161" t="s">
        <v>211</v>
      </c>
      <c r="D142" s="161" t="s">
        <v>212</v>
      </c>
      <c r="E142" s="162" t="s">
        <v>609</v>
      </c>
      <c r="F142" s="163" t="s">
        <v>610</v>
      </c>
      <c r="G142" s="164" t="s">
        <v>589</v>
      </c>
      <c r="H142" s="165">
        <v>4</v>
      </c>
      <c r="I142" s="166"/>
      <c r="J142" s="167">
        <f t="shared" si="10"/>
        <v>0</v>
      </c>
      <c r="K142" s="168"/>
      <c r="L142" s="169"/>
      <c r="M142" s="170" t="s">
        <v>1</v>
      </c>
      <c r="N142" s="171" t="s">
        <v>41</v>
      </c>
      <c r="P142" s="142">
        <f t="shared" si="11"/>
        <v>0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44" t="s">
        <v>278</v>
      </c>
      <c r="AT142" s="144" t="s">
        <v>212</v>
      </c>
      <c r="AU142" s="144" t="s">
        <v>84</v>
      </c>
      <c r="AY142" s="15" t="s">
        <v>125</v>
      </c>
      <c r="BE142" s="145">
        <f t="shared" si="14"/>
        <v>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5" t="s">
        <v>84</v>
      </c>
      <c r="BK142" s="145">
        <f t="shared" si="19"/>
        <v>0</v>
      </c>
      <c r="BL142" s="15" t="s">
        <v>197</v>
      </c>
      <c r="BM142" s="144" t="s">
        <v>611</v>
      </c>
    </row>
    <row r="143" spans="2:65" s="1" customFormat="1" ht="16.350000000000001" customHeight="1">
      <c r="B143" s="131"/>
      <c r="C143" s="161" t="s">
        <v>218</v>
      </c>
      <c r="D143" s="161" t="s">
        <v>212</v>
      </c>
      <c r="E143" s="162" t="s">
        <v>612</v>
      </c>
      <c r="F143" s="163" t="s">
        <v>613</v>
      </c>
      <c r="G143" s="164" t="s">
        <v>420</v>
      </c>
      <c r="H143" s="165">
        <v>4</v>
      </c>
      <c r="I143" s="166"/>
      <c r="J143" s="167">
        <f t="shared" si="10"/>
        <v>0</v>
      </c>
      <c r="K143" s="168"/>
      <c r="L143" s="169"/>
      <c r="M143" s="170" t="s">
        <v>1</v>
      </c>
      <c r="N143" s="171" t="s">
        <v>41</v>
      </c>
      <c r="P143" s="142">
        <f t="shared" si="11"/>
        <v>0</v>
      </c>
      <c r="Q143" s="142">
        <v>0</v>
      </c>
      <c r="R143" s="142">
        <f t="shared" si="12"/>
        <v>0</v>
      </c>
      <c r="S143" s="142">
        <v>0</v>
      </c>
      <c r="T143" s="143">
        <f t="shared" si="13"/>
        <v>0</v>
      </c>
      <c r="AR143" s="144" t="s">
        <v>278</v>
      </c>
      <c r="AT143" s="144" t="s">
        <v>212</v>
      </c>
      <c r="AU143" s="144" t="s">
        <v>84</v>
      </c>
      <c r="AY143" s="15" t="s">
        <v>125</v>
      </c>
      <c r="BE143" s="145">
        <f t="shared" si="14"/>
        <v>0</v>
      </c>
      <c r="BF143" s="145">
        <f t="shared" si="15"/>
        <v>0</v>
      </c>
      <c r="BG143" s="145">
        <f t="shared" si="16"/>
        <v>0</v>
      </c>
      <c r="BH143" s="145">
        <f t="shared" si="17"/>
        <v>0</v>
      </c>
      <c r="BI143" s="145">
        <f t="shared" si="18"/>
        <v>0</v>
      </c>
      <c r="BJ143" s="15" t="s">
        <v>84</v>
      </c>
      <c r="BK143" s="145">
        <f t="shared" si="19"/>
        <v>0</v>
      </c>
      <c r="BL143" s="15" t="s">
        <v>197</v>
      </c>
      <c r="BM143" s="144" t="s">
        <v>614</v>
      </c>
    </row>
    <row r="144" spans="2:65" s="1" customFormat="1" ht="16.350000000000001" customHeight="1">
      <c r="B144" s="131"/>
      <c r="C144" s="161" t="s">
        <v>7</v>
      </c>
      <c r="D144" s="161" t="s">
        <v>212</v>
      </c>
      <c r="E144" s="162" t="s">
        <v>615</v>
      </c>
      <c r="F144" s="163" t="s">
        <v>616</v>
      </c>
      <c r="G144" s="164" t="s">
        <v>175</v>
      </c>
      <c r="H144" s="165">
        <v>65</v>
      </c>
      <c r="I144" s="166"/>
      <c r="J144" s="167">
        <f t="shared" si="10"/>
        <v>0</v>
      </c>
      <c r="K144" s="168"/>
      <c r="L144" s="169"/>
      <c r="M144" s="170" t="s">
        <v>1</v>
      </c>
      <c r="N144" s="171" t="s">
        <v>41</v>
      </c>
      <c r="P144" s="142">
        <f t="shared" si="11"/>
        <v>0</v>
      </c>
      <c r="Q144" s="142">
        <v>0</v>
      </c>
      <c r="R144" s="142">
        <f t="shared" si="12"/>
        <v>0</v>
      </c>
      <c r="S144" s="142">
        <v>0</v>
      </c>
      <c r="T144" s="143">
        <f t="shared" si="13"/>
        <v>0</v>
      </c>
      <c r="AR144" s="144" t="s">
        <v>278</v>
      </c>
      <c r="AT144" s="144" t="s">
        <v>212</v>
      </c>
      <c r="AU144" s="144" t="s">
        <v>84</v>
      </c>
      <c r="AY144" s="15" t="s">
        <v>125</v>
      </c>
      <c r="BE144" s="145">
        <f t="shared" si="14"/>
        <v>0</v>
      </c>
      <c r="BF144" s="145">
        <f t="shared" si="15"/>
        <v>0</v>
      </c>
      <c r="BG144" s="145">
        <f t="shared" si="16"/>
        <v>0</v>
      </c>
      <c r="BH144" s="145">
        <f t="shared" si="17"/>
        <v>0</v>
      </c>
      <c r="BI144" s="145">
        <f t="shared" si="18"/>
        <v>0</v>
      </c>
      <c r="BJ144" s="15" t="s">
        <v>84</v>
      </c>
      <c r="BK144" s="145">
        <f t="shared" si="19"/>
        <v>0</v>
      </c>
      <c r="BL144" s="15" t="s">
        <v>197</v>
      </c>
      <c r="BM144" s="144" t="s">
        <v>617</v>
      </c>
    </row>
    <row r="145" spans="2:65" s="1" customFormat="1" ht="16.350000000000001" customHeight="1">
      <c r="B145" s="131"/>
      <c r="C145" s="161" t="s">
        <v>227</v>
      </c>
      <c r="D145" s="161" t="s">
        <v>212</v>
      </c>
      <c r="E145" s="162" t="s">
        <v>618</v>
      </c>
      <c r="F145" s="163" t="s">
        <v>619</v>
      </c>
      <c r="G145" s="164" t="s">
        <v>420</v>
      </c>
      <c r="H145" s="165">
        <v>2</v>
      </c>
      <c r="I145" s="166"/>
      <c r="J145" s="167">
        <f t="shared" si="10"/>
        <v>0</v>
      </c>
      <c r="K145" s="168"/>
      <c r="L145" s="169"/>
      <c r="M145" s="170" t="s">
        <v>1</v>
      </c>
      <c r="N145" s="171" t="s">
        <v>41</v>
      </c>
      <c r="P145" s="142">
        <f t="shared" si="11"/>
        <v>0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44" t="s">
        <v>278</v>
      </c>
      <c r="AT145" s="144" t="s">
        <v>212</v>
      </c>
      <c r="AU145" s="144" t="s">
        <v>84</v>
      </c>
      <c r="AY145" s="15" t="s">
        <v>125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5" t="s">
        <v>84</v>
      </c>
      <c r="BK145" s="145">
        <f t="shared" si="19"/>
        <v>0</v>
      </c>
      <c r="BL145" s="15" t="s">
        <v>197</v>
      </c>
      <c r="BM145" s="144" t="s">
        <v>620</v>
      </c>
    </row>
    <row r="146" spans="2:65" s="1" customFormat="1" ht="16.350000000000001" customHeight="1">
      <c r="B146" s="131"/>
      <c r="C146" s="132" t="s">
        <v>231</v>
      </c>
      <c r="D146" s="132" t="s">
        <v>127</v>
      </c>
      <c r="E146" s="133" t="s">
        <v>621</v>
      </c>
      <c r="F146" s="134" t="s">
        <v>622</v>
      </c>
      <c r="G146" s="135" t="s">
        <v>388</v>
      </c>
      <c r="H146" s="136">
        <v>1</v>
      </c>
      <c r="I146" s="137"/>
      <c r="J146" s="138">
        <f t="shared" si="10"/>
        <v>0</v>
      </c>
      <c r="K146" s="139"/>
      <c r="L146" s="30"/>
      <c r="M146" s="140" t="s">
        <v>1</v>
      </c>
      <c r="N146" s="141" t="s">
        <v>41</v>
      </c>
      <c r="P146" s="142">
        <f t="shared" si="11"/>
        <v>0</v>
      </c>
      <c r="Q146" s="142">
        <v>0</v>
      </c>
      <c r="R146" s="142">
        <f t="shared" si="12"/>
        <v>0</v>
      </c>
      <c r="S146" s="142">
        <v>0</v>
      </c>
      <c r="T146" s="143">
        <f t="shared" si="13"/>
        <v>0</v>
      </c>
      <c r="AR146" s="144" t="s">
        <v>197</v>
      </c>
      <c r="AT146" s="144" t="s">
        <v>127</v>
      </c>
      <c r="AU146" s="144" t="s">
        <v>84</v>
      </c>
      <c r="AY146" s="15" t="s">
        <v>125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5" t="s">
        <v>84</v>
      </c>
      <c r="BK146" s="145">
        <f t="shared" si="19"/>
        <v>0</v>
      </c>
      <c r="BL146" s="15" t="s">
        <v>197</v>
      </c>
      <c r="BM146" s="144" t="s">
        <v>623</v>
      </c>
    </row>
    <row r="147" spans="2:65" s="1" customFormat="1" ht="16.350000000000001" customHeight="1">
      <c r="B147" s="131"/>
      <c r="C147" s="132" t="s">
        <v>237</v>
      </c>
      <c r="D147" s="132" t="s">
        <v>127</v>
      </c>
      <c r="E147" s="133" t="s">
        <v>624</v>
      </c>
      <c r="F147" s="134" t="s">
        <v>625</v>
      </c>
      <c r="G147" s="135" t="s">
        <v>388</v>
      </c>
      <c r="H147" s="136">
        <v>1</v>
      </c>
      <c r="I147" s="137"/>
      <c r="J147" s="138">
        <f t="shared" si="10"/>
        <v>0</v>
      </c>
      <c r="K147" s="139"/>
      <c r="L147" s="30"/>
      <c r="M147" s="140" t="s">
        <v>1</v>
      </c>
      <c r="N147" s="141" t="s">
        <v>41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197</v>
      </c>
      <c r="AT147" s="144" t="s">
        <v>127</v>
      </c>
      <c r="AU147" s="144" t="s">
        <v>84</v>
      </c>
      <c r="AY147" s="15" t="s">
        <v>125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5" t="s">
        <v>84</v>
      </c>
      <c r="BK147" s="145">
        <f t="shared" si="19"/>
        <v>0</v>
      </c>
      <c r="BL147" s="15" t="s">
        <v>197</v>
      </c>
      <c r="BM147" s="144" t="s">
        <v>626</v>
      </c>
    </row>
    <row r="148" spans="2:65" s="11" customFormat="1" ht="25.9" customHeight="1">
      <c r="B148" s="119"/>
      <c r="D148" s="120" t="s">
        <v>75</v>
      </c>
      <c r="E148" s="121" t="s">
        <v>627</v>
      </c>
      <c r="F148" s="121" t="s">
        <v>628</v>
      </c>
      <c r="I148" s="122"/>
      <c r="J148" s="123">
        <f>BK148</f>
        <v>0</v>
      </c>
      <c r="L148" s="119"/>
      <c r="M148" s="124"/>
      <c r="P148" s="125">
        <f>SUM(P149:P158)</f>
        <v>0</v>
      </c>
      <c r="R148" s="125">
        <f>SUM(R149:R158)</f>
        <v>0</v>
      </c>
      <c r="T148" s="126">
        <f>SUM(T149:T158)</f>
        <v>0</v>
      </c>
      <c r="AR148" s="120" t="s">
        <v>84</v>
      </c>
      <c r="AT148" s="127" t="s">
        <v>75</v>
      </c>
      <c r="AU148" s="127" t="s">
        <v>76</v>
      </c>
      <c r="AY148" s="120" t="s">
        <v>125</v>
      </c>
      <c r="BK148" s="128">
        <f>SUM(BK149:BK158)</f>
        <v>0</v>
      </c>
    </row>
    <row r="149" spans="2:65" s="1" customFormat="1" ht="16.350000000000001" customHeight="1">
      <c r="B149" s="131"/>
      <c r="C149" s="161" t="s">
        <v>242</v>
      </c>
      <c r="D149" s="161" t="s">
        <v>212</v>
      </c>
      <c r="E149" s="162" t="s">
        <v>629</v>
      </c>
      <c r="F149" s="163" t="s">
        <v>630</v>
      </c>
      <c r="G149" s="164" t="s">
        <v>234</v>
      </c>
      <c r="H149" s="165">
        <v>0.4</v>
      </c>
      <c r="I149" s="166"/>
      <c r="J149" s="167">
        <f t="shared" ref="J149:J158" si="20">ROUND(I149*H149,2)</f>
        <v>0</v>
      </c>
      <c r="K149" s="168"/>
      <c r="L149" s="169"/>
      <c r="M149" s="170" t="s">
        <v>1</v>
      </c>
      <c r="N149" s="171" t="s">
        <v>41</v>
      </c>
      <c r="P149" s="142">
        <f t="shared" ref="P149:P158" si="21">O149*H149</f>
        <v>0</v>
      </c>
      <c r="Q149" s="142">
        <v>0</v>
      </c>
      <c r="R149" s="142">
        <f t="shared" ref="R149:R158" si="22">Q149*H149</f>
        <v>0</v>
      </c>
      <c r="S149" s="142">
        <v>0</v>
      </c>
      <c r="T149" s="143">
        <f t="shared" ref="T149:T158" si="23">S149*H149</f>
        <v>0</v>
      </c>
      <c r="AR149" s="144" t="s">
        <v>278</v>
      </c>
      <c r="AT149" s="144" t="s">
        <v>212</v>
      </c>
      <c r="AU149" s="144" t="s">
        <v>84</v>
      </c>
      <c r="AY149" s="15" t="s">
        <v>125</v>
      </c>
      <c r="BE149" s="145">
        <f t="shared" ref="BE149:BE158" si="24">IF(N149="základní",J149,0)</f>
        <v>0</v>
      </c>
      <c r="BF149" s="145">
        <f t="shared" ref="BF149:BF158" si="25">IF(N149="snížená",J149,0)</f>
        <v>0</v>
      </c>
      <c r="BG149" s="145">
        <f t="shared" ref="BG149:BG158" si="26">IF(N149="zákl. přenesená",J149,0)</f>
        <v>0</v>
      </c>
      <c r="BH149" s="145">
        <f t="shared" ref="BH149:BH158" si="27">IF(N149="sníž. přenesená",J149,0)</f>
        <v>0</v>
      </c>
      <c r="BI149" s="145">
        <f t="shared" ref="BI149:BI158" si="28">IF(N149="nulová",J149,0)</f>
        <v>0</v>
      </c>
      <c r="BJ149" s="15" t="s">
        <v>84</v>
      </c>
      <c r="BK149" s="145">
        <f t="shared" ref="BK149:BK158" si="29">ROUND(I149*H149,2)</f>
        <v>0</v>
      </c>
      <c r="BL149" s="15" t="s">
        <v>197</v>
      </c>
      <c r="BM149" s="144" t="s">
        <v>631</v>
      </c>
    </row>
    <row r="150" spans="2:65" s="1" customFormat="1" ht="16.350000000000001" customHeight="1">
      <c r="B150" s="131"/>
      <c r="C150" s="161" t="s">
        <v>248</v>
      </c>
      <c r="D150" s="161" t="s">
        <v>212</v>
      </c>
      <c r="E150" s="162" t="s">
        <v>632</v>
      </c>
      <c r="F150" s="163" t="s">
        <v>633</v>
      </c>
      <c r="G150" s="164" t="s">
        <v>151</v>
      </c>
      <c r="H150" s="165">
        <v>0.68</v>
      </c>
      <c r="I150" s="166"/>
      <c r="J150" s="167">
        <f t="shared" si="20"/>
        <v>0</v>
      </c>
      <c r="K150" s="168"/>
      <c r="L150" s="169"/>
      <c r="M150" s="170" t="s">
        <v>1</v>
      </c>
      <c r="N150" s="171" t="s">
        <v>41</v>
      </c>
      <c r="P150" s="142">
        <f t="shared" si="21"/>
        <v>0</v>
      </c>
      <c r="Q150" s="142">
        <v>0</v>
      </c>
      <c r="R150" s="142">
        <f t="shared" si="22"/>
        <v>0</v>
      </c>
      <c r="S150" s="142">
        <v>0</v>
      </c>
      <c r="T150" s="143">
        <f t="shared" si="23"/>
        <v>0</v>
      </c>
      <c r="AR150" s="144" t="s">
        <v>278</v>
      </c>
      <c r="AT150" s="144" t="s">
        <v>212</v>
      </c>
      <c r="AU150" s="144" t="s">
        <v>84</v>
      </c>
      <c r="AY150" s="15" t="s">
        <v>125</v>
      </c>
      <c r="BE150" s="145">
        <f t="shared" si="24"/>
        <v>0</v>
      </c>
      <c r="BF150" s="145">
        <f t="shared" si="25"/>
        <v>0</v>
      </c>
      <c r="BG150" s="145">
        <f t="shared" si="26"/>
        <v>0</v>
      </c>
      <c r="BH150" s="145">
        <f t="shared" si="27"/>
        <v>0</v>
      </c>
      <c r="BI150" s="145">
        <f t="shared" si="28"/>
        <v>0</v>
      </c>
      <c r="BJ150" s="15" t="s">
        <v>84</v>
      </c>
      <c r="BK150" s="145">
        <f t="shared" si="29"/>
        <v>0</v>
      </c>
      <c r="BL150" s="15" t="s">
        <v>197</v>
      </c>
      <c r="BM150" s="144" t="s">
        <v>634</v>
      </c>
    </row>
    <row r="151" spans="2:65" s="1" customFormat="1" ht="16.350000000000001" customHeight="1">
      <c r="B151" s="131"/>
      <c r="C151" s="161" t="s">
        <v>253</v>
      </c>
      <c r="D151" s="161" t="s">
        <v>212</v>
      </c>
      <c r="E151" s="162" t="s">
        <v>635</v>
      </c>
      <c r="F151" s="163" t="s">
        <v>636</v>
      </c>
      <c r="G151" s="164" t="s">
        <v>420</v>
      </c>
      <c r="H151" s="165">
        <v>2</v>
      </c>
      <c r="I151" s="166"/>
      <c r="J151" s="167">
        <f t="shared" si="20"/>
        <v>0</v>
      </c>
      <c r="K151" s="168"/>
      <c r="L151" s="169"/>
      <c r="M151" s="170" t="s">
        <v>1</v>
      </c>
      <c r="N151" s="171" t="s">
        <v>41</v>
      </c>
      <c r="P151" s="142">
        <f t="shared" si="21"/>
        <v>0</v>
      </c>
      <c r="Q151" s="142">
        <v>0</v>
      </c>
      <c r="R151" s="142">
        <f t="shared" si="22"/>
        <v>0</v>
      </c>
      <c r="S151" s="142">
        <v>0</v>
      </c>
      <c r="T151" s="143">
        <f t="shared" si="23"/>
        <v>0</v>
      </c>
      <c r="AR151" s="144" t="s">
        <v>278</v>
      </c>
      <c r="AT151" s="144" t="s">
        <v>212</v>
      </c>
      <c r="AU151" s="144" t="s">
        <v>84</v>
      </c>
      <c r="AY151" s="15" t="s">
        <v>125</v>
      </c>
      <c r="BE151" s="145">
        <f t="shared" si="24"/>
        <v>0</v>
      </c>
      <c r="BF151" s="145">
        <f t="shared" si="25"/>
        <v>0</v>
      </c>
      <c r="BG151" s="145">
        <f t="shared" si="26"/>
        <v>0</v>
      </c>
      <c r="BH151" s="145">
        <f t="shared" si="27"/>
        <v>0</v>
      </c>
      <c r="BI151" s="145">
        <f t="shared" si="28"/>
        <v>0</v>
      </c>
      <c r="BJ151" s="15" t="s">
        <v>84</v>
      </c>
      <c r="BK151" s="145">
        <f t="shared" si="29"/>
        <v>0</v>
      </c>
      <c r="BL151" s="15" t="s">
        <v>197</v>
      </c>
      <c r="BM151" s="144" t="s">
        <v>637</v>
      </c>
    </row>
    <row r="152" spans="2:65" s="1" customFormat="1" ht="16.350000000000001" customHeight="1">
      <c r="B152" s="131"/>
      <c r="C152" s="161" t="s">
        <v>258</v>
      </c>
      <c r="D152" s="161" t="s">
        <v>212</v>
      </c>
      <c r="E152" s="162" t="s">
        <v>632</v>
      </c>
      <c r="F152" s="163" t="s">
        <v>633</v>
      </c>
      <c r="G152" s="164" t="s">
        <v>151</v>
      </c>
      <c r="H152" s="165">
        <v>2.82</v>
      </c>
      <c r="I152" s="166"/>
      <c r="J152" s="167">
        <f t="shared" si="20"/>
        <v>0</v>
      </c>
      <c r="K152" s="168"/>
      <c r="L152" s="169"/>
      <c r="M152" s="170" t="s">
        <v>1</v>
      </c>
      <c r="N152" s="171" t="s">
        <v>41</v>
      </c>
      <c r="P152" s="142">
        <f t="shared" si="21"/>
        <v>0</v>
      </c>
      <c r="Q152" s="142">
        <v>0</v>
      </c>
      <c r="R152" s="142">
        <f t="shared" si="22"/>
        <v>0</v>
      </c>
      <c r="S152" s="142">
        <v>0</v>
      </c>
      <c r="T152" s="143">
        <f t="shared" si="23"/>
        <v>0</v>
      </c>
      <c r="AR152" s="144" t="s">
        <v>278</v>
      </c>
      <c r="AT152" s="144" t="s">
        <v>212</v>
      </c>
      <c r="AU152" s="144" t="s">
        <v>84</v>
      </c>
      <c r="AY152" s="15" t="s">
        <v>125</v>
      </c>
      <c r="BE152" s="145">
        <f t="shared" si="24"/>
        <v>0</v>
      </c>
      <c r="BF152" s="145">
        <f t="shared" si="25"/>
        <v>0</v>
      </c>
      <c r="BG152" s="145">
        <f t="shared" si="26"/>
        <v>0</v>
      </c>
      <c r="BH152" s="145">
        <f t="shared" si="27"/>
        <v>0</v>
      </c>
      <c r="BI152" s="145">
        <f t="shared" si="28"/>
        <v>0</v>
      </c>
      <c r="BJ152" s="15" t="s">
        <v>84</v>
      </c>
      <c r="BK152" s="145">
        <f t="shared" si="29"/>
        <v>0</v>
      </c>
      <c r="BL152" s="15" t="s">
        <v>197</v>
      </c>
      <c r="BM152" s="144" t="s">
        <v>638</v>
      </c>
    </row>
    <row r="153" spans="2:65" s="1" customFormat="1" ht="16.350000000000001" customHeight="1">
      <c r="B153" s="131"/>
      <c r="C153" s="161" t="s">
        <v>263</v>
      </c>
      <c r="D153" s="161" t="s">
        <v>212</v>
      </c>
      <c r="E153" s="162" t="s">
        <v>639</v>
      </c>
      <c r="F153" s="163" t="s">
        <v>640</v>
      </c>
      <c r="G153" s="164" t="s">
        <v>420</v>
      </c>
      <c r="H153" s="165">
        <v>2</v>
      </c>
      <c r="I153" s="166"/>
      <c r="J153" s="167">
        <f t="shared" si="20"/>
        <v>0</v>
      </c>
      <c r="K153" s="168"/>
      <c r="L153" s="169"/>
      <c r="M153" s="170" t="s">
        <v>1</v>
      </c>
      <c r="N153" s="171" t="s">
        <v>41</v>
      </c>
      <c r="P153" s="142">
        <f t="shared" si="21"/>
        <v>0</v>
      </c>
      <c r="Q153" s="142">
        <v>0</v>
      </c>
      <c r="R153" s="142">
        <f t="shared" si="22"/>
        <v>0</v>
      </c>
      <c r="S153" s="142">
        <v>0</v>
      </c>
      <c r="T153" s="143">
        <f t="shared" si="23"/>
        <v>0</v>
      </c>
      <c r="AR153" s="144" t="s">
        <v>278</v>
      </c>
      <c r="AT153" s="144" t="s">
        <v>212</v>
      </c>
      <c r="AU153" s="144" t="s">
        <v>84</v>
      </c>
      <c r="AY153" s="15" t="s">
        <v>125</v>
      </c>
      <c r="BE153" s="145">
        <f t="shared" si="24"/>
        <v>0</v>
      </c>
      <c r="BF153" s="145">
        <f t="shared" si="25"/>
        <v>0</v>
      </c>
      <c r="BG153" s="145">
        <f t="shared" si="26"/>
        <v>0</v>
      </c>
      <c r="BH153" s="145">
        <f t="shared" si="27"/>
        <v>0</v>
      </c>
      <c r="BI153" s="145">
        <f t="shared" si="28"/>
        <v>0</v>
      </c>
      <c r="BJ153" s="15" t="s">
        <v>84</v>
      </c>
      <c r="BK153" s="145">
        <f t="shared" si="29"/>
        <v>0</v>
      </c>
      <c r="BL153" s="15" t="s">
        <v>197</v>
      </c>
      <c r="BM153" s="144" t="s">
        <v>641</v>
      </c>
    </row>
    <row r="154" spans="2:65" s="1" customFormat="1" ht="16.350000000000001" customHeight="1">
      <c r="B154" s="131"/>
      <c r="C154" s="161" t="s">
        <v>268</v>
      </c>
      <c r="D154" s="161" t="s">
        <v>212</v>
      </c>
      <c r="E154" s="162" t="s">
        <v>642</v>
      </c>
      <c r="F154" s="163" t="s">
        <v>643</v>
      </c>
      <c r="G154" s="164" t="s">
        <v>175</v>
      </c>
      <c r="H154" s="165">
        <v>66</v>
      </c>
      <c r="I154" s="166"/>
      <c r="J154" s="167">
        <f t="shared" si="20"/>
        <v>0</v>
      </c>
      <c r="K154" s="168"/>
      <c r="L154" s="169"/>
      <c r="M154" s="170" t="s">
        <v>1</v>
      </c>
      <c r="N154" s="171" t="s">
        <v>41</v>
      </c>
      <c r="P154" s="142">
        <f t="shared" si="21"/>
        <v>0</v>
      </c>
      <c r="Q154" s="142">
        <v>0</v>
      </c>
      <c r="R154" s="142">
        <f t="shared" si="22"/>
        <v>0</v>
      </c>
      <c r="S154" s="142">
        <v>0</v>
      </c>
      <c r="T154" s="143">
        <f t="shared" si="23"/>
        <v>0</v>
      </c>
      <c r="AR154" s="144" t="s">
        <v>278</v>
      </c>
      <c r="AT154" s="144" t="s">
        <v>212</v>
      </c>
      <c r="AU154" s="144" t="s">
        <v>84</v>
      </c>
      <c r="AY154" s="15" t="s">
        <v>125</v>
      </c>
      <c r="BE154" s="145">
        <f t="shared" si="24"/>
        <v>0</v>
      </c>
      <c r="BF154" s="145">
        <f t="shared" si="25"/>
        <v>0</v>
      </c>
      <c r="BG154" s="145">
        <f t="shared" si="26"/>
        <v>0</v>
      </c>
      <c r="BH154" s="145">
        <f t="shared" si="27"/>
        <v>0</v>
      </c>
      <c r="BI154" s="145">
        <f t="shared" si="28"/>
        <v>0</v>
      </c>
      <c r="BJ154" s="15" t="s">
        <v>84</v>
      </c>
      <c r="BK154" s="145">
        <f t="shared" si="29"/>
        <v>0</v>
      </c>
      <c r="BL154" s="15" t="s">
        <v>197</v>
      </c>
      <c r="BM154" s="144" t="s">
        <v>644</v>
      </c>
    </row>
    <row r="155" spans="2:65" s="1" customFormat="1" ht="16.350000000000001" customHeight="1">
      <c r="B155" s="131"/>
      <c r="C155" s="161" t="s">
        <v>273</v>
      </c>
      <c r="D155" s="161" t="s">
        <v>212</v>
      </c>
      <c r="E155" s="162" t="s">
        <v>645</v>
      </c>
      <c r="F155" s="163" t="s">
        <v>646</v>
      </c>
      <c r="G155" s="164" t="s">
        <v>151</v>
      </c>
      <c r="H155" s="165">
        <v>1.08</v>
      </c>
      <c r="I155" s="166"/>
      <c r="J155" s="167">
        <f t="shared" si="20"/>
        <v>0</v>
      </c>
      <c r="K155" s="168"/>
      <c r="L155" s="169"/>
      <c r="M155" s="170" t="s">
        <v>1</v>
      </c>
      <c r="N155" s="171" t="s">
        <v>41</v>
      </c>
      <c r="P155" s="142">
        <f t="shared" si="21"/>
        <v>0</v>
      </c>
      <c r="Q155" s="142">
        <v>0</v>
      </c>
      <c r="R155" s="142">
        <f t="shared" si="22"/>
        <v>0</v>
      </c>
      <c r="S155" s="142">
        <v>0</v>
      </c>
      <c r="T155" s="143">
        <f t="shared" si="23"/>
        <v>0</v>
      </c>
      <c r="AR155" s="144" t="s">
        <v>278</v>
      </c>
      <c r="AT155" s="144" t="s">
        <v>212</v>
      </c>
      <c r="AU155" s="144" t="s">
        <v>84</v>
      </c>
      <c r="AY155" s="15" t="s">
        <v>125</v>
      </c>
      <c r="BE155" s="145">
        <f t="shared" si="24"/>
        <v>0</v>
      </c>
      <c r="BF155" s="145">
        <f t="shared" si="25"/>
        <v>0</v>
      </c>
      <c r="BG155" s="145">
        <f t="shared" si="26"/>
        <v>0</v>
      </c>
      <c r="BH155" s="145">
        <f t="shared" si="27"/>
        <v>0</v>
      </c>
      <c r="BI155" s="145">
        <f t="shared" si="28"/>
        <v>0</v>
      </c>
      <c r="BJ155" s="15" t="s">
        <v>84</v>
      </c>
      <c r="BK155" s="145">
        <f t="shared" si="29"/>
        <v>0</v>
      </c>
      <c r="BL155" s="15" t="s">
        <v>197</v>
      </c>
      <c r="BM155" s="144" t="s">
        <v>647</v>
      </c>
    </row>
    <row r="156" spans="2:65" s="1" customFormat="1" ht="16.350000000000001" customHeight="1">
      <c r="B156" s="131"/>
      <c r="C156" s="161" t="s">
        <v>278</v>
      </c>
      <c r="D156" s="161" t="s">
        <v>212</v>
      </c>
      <c r="E156" s="162" t="s">
        <v>648</v>
      </c>
      <c r="F156" s="163" t="s">
        <v>649</v>
      </c>
      <c r="G156" s="164" t="s">
        <v>175</v>
      </c>
      <c r="H156" s="165">
        <v>20</v>
      </c>
      <c r="I156" s="166"/>
      <c r="J156" s="167">
        <f t="shared" si="20"/>
        <v>0</v>
      </c>
      <c r="K156" s="168"/>
      <c r="L156" s="169"/>
      <c r="M156" s="170" t="s">
        <v>1</v>
      </c>
      <c r="N156" s="171" t="s">
        <v>41</v>
      </c>
      <c r="P156" s="142">
        <f t="shared" si="21"/>
        <v>0</v>
      </c>
      <c r="Q156" s="142">
        <v>0</v>
      </c>
      <c r="R156" s="142">
        <f t="shared" si="22"/>
        <v>0</v>
      </c>
      <c r="S156" s="142">
        <v>0</v>
      </c>
      <c r="T156" s="143">
        <f t="shared" si="23"/>
        <v>0</v>
      </c>
      <c r="AR156" s="144" t="s">
        <v>278</v>
      </c>
      <c r="AT156" s="144" t="s">
        <v>212</v>
      </c>
      <c r="AU156" s="144" t="s">
        <v>84</v>
      </c>
      <c r="AY156" s="15" t="s">
        <v>125</v>
      </c>
      <c r="BE156" s="145">
        <f t="shared" si="24"/>
        <v>0</v>
      </c>
      <c r="BF156" s="145">
        <f t="shared" si="25"/>
        <v>0</v>
      </c>
      <c r="BG156" s="145">
        <f t="shared" si="26"/>
        <v>0</v>
      </c>
      <c r="BH156" s="145">
        <f t="shared" si="27"/>
        <v>0</v>
      </c>
      <c r="BI156" s="145">
        <f t="shared" si="28"/>
        <v>0</v>
      </c>
      <c r="BJ156" s="15" t="s">
        <v>84</v>
      </c>
      <c r="BK156" s="145">
        <f t="shared" si="29"/>
        <v>0</v>
      </c>
      <c r="BL156" s="15" t="s">
        <v>197</v>
      </c>
      <c r="BM156" s="144" t="s">
        <v>650</v>
      </c>
    </row>
    <row r="157" spans="2:65" s="1" customFormat="1" ht="16.350000000000001" customHeight="1">
      <c r="B157" s="131"/>
      <c r="C157" s="161" t="s">
        <v>283</v>
      </c>
      <c r="D157" s="161" t="s">
        <v>212</v>
      </c>
      <c r="E157" s="162" t="s">
        <v>642</v>
      </c>
      <c r="F157" s="163" t="s">
        <v>643</v>
      </c>
      <c r="G157" s="164" t="s">
        <v>175</v>
      </c>
      <c r="H157" s="165">
        <v>10</v>
      </c>
      <c r="I157" s="166"/>
      <c r="J157" s="167">
        <f t="shared" si="20"/>
        <v>0</v>
      </c>
      <c r="K157" s="168"/>
      <c r="L157" s="169"/>
      <c r="M157" s="170" t="s">
        <v>1</v>
      </c>
      <c r="N157" s="171" t="s">
        <v>41</v>
      </c>
      <c r="P157" s="142">
        <f t="shared" si="21"/>
        <v>0</v>
      </c>
      <c r="Q157" s="142">
        <v>0</v>
      </c>
      <c r="R157" s="142">
        <f t="shared" si="22"/>
        <v>0</v>
      </c>
      <c r="S157" s="142">
        <v>0</v>
      </c>
      <c r="T157" s="143">
        <f t="shared" si="23"/>
        <v>0</v>
      </c>
      <c r="AR157" s="144" t="s">
        <v>278</v>
      </c>
      <c r="AT157" s="144" t="s">
        <v>212</v>
      </c>
      <c r="AU157" s="144" t="s">
        <v>84</v>
      </c>
      <c r="AY157" s="15" t="s">
        <v>125</v>
      </c>
      <c r="BE157" s="145">
        <f t="shared" si="24"/>
        <v>0</v>
      </c>
      <c r="BF157" s="145">
        <f t="shared" si="25"/>
        <v>0</v>
      </c>
      <c r="BG157" s="145">
        <f t="shared" si="26"/>
        <v>0</v>
      </c>
      <c r="BH157" s="145">
        <f t="shared" si="27"/>
        <v>0</v>
      </c>
      <c r="BI157" s="145">
        <f t="shared" si="28"/>
        <v>0</v>
      </c>
      <c r="BJ157" s="15" t="s">
        <v>84</v>
      </c>
      <c r="BK157" s="145">
        <f t="shared" si="29"/>
        <v>0</v>
      </c>
      <c r="BL157" s="15" t="s">
        <v>197</v>
      </c>
      <c r="BM157" s="144" t="s">
        <v>651</v>
      </c>
    </row>
    <row r="158" spans="2:65" s="1" customFormat="1" ht="16.350000000000001" customHeight="1">
      <c r="B158" s="131"/>
      <c r="C158" s="161" t="s">
        <v>288</v>
      </c>
      <c r="D158" s="161" t="s">
        <v>212</v>
      </c>
      <c r="E158" s="162" t="s">
        <v>652</v>
      </c>
      <c r="F158" s="163" t="s">
        <v>653</v>
      </c>
      <c r="G158" s="164" t="s">
        <v>175</v>
      </c>
      <c r="H158" s="165">
        <v>18</v>
      </c>
      <c r="I158" s="166"/>
      <c r="J158" s="167">
        <f t="shared" si="20"/>
        <v>0</v>
      </c>
      <c r="K158" s="168"/>
      <c r="L158" s="169"/>
      <c r="M158" s="170" t="s">
        <v>1</v>
      </c>
      <c r="N158" s="171" t="s">
        <v>41</v>
      </c>
      <c r="P158" s="142">
        <f t="shared" si="21"/>
        <v>0</v>
      </c>
      <c r="Q158" s="142">
        <v>0</v>
      </c>
      <c r="R158" s="142">
        <f t="shared" si="22"/>
        <v>0</v>
      </c>
      <c r="S158" s="142">
        <v>0</v>
      </c>
      <c r="T158" s="143">
        <f t="shared" si="23"/>
        <v>0</v>
      </c>
      <c r="AR158" s="144" t="s">
        <v>278</v>
      </c>
      <c r="AT158" s="144" t="s">
        <v>212</v>
      </c>
      <c r="AU158" s="144" t="s">
        <v>84</v>
      </c>
      <c r="AY158" s="15" t="s">
        <v>125</v>
      </c>
      <c r="BE158" s="145">
        <f t="shared" si="24"/>
        <v>0</v>
      </c>
      <c r="BF158" s="145">
        <f t="shared" si="25"/>
        <v>0</v>
      </c>
      <c r="BG158" s="145">
        <f t="shared" si="26"/>
        <v>0</v>
      </c>
      <c r="BH158" s="145">
        <f t="shared" si="27"/>
        <v>0</v>
      </c>
      <c r="BI158" s="145">
        <f t="shared" si="28"/>
        <v>0</v>
      </c>
      <c r="BJ158" s="15" t="s">
        <v>84</v>
      </c>
      <c r="BK158" s="145">
        <f t="shared" si="29"/>
        <v>0</v>
      </c>
      <c r="BL158" s="15" t="s">
        <v>197</v>
      </c>
      <c r="BM158" s="144" t="s">
        <v>654</v>
      </c>
    </row>
    <row r="159" spans="2:65" s="11" customFormat="1" ht="25.9" customHeight="1">
      <c r="B159" s="119"/>
      <c r="D159" s="120" t="s">
        <v>75</v>
      </c>
      <c r="E159" s="121" t="s">
        <v>655</v>
      </c>
      <c r="F159" s="121" t="s">
        <v>656</v>
      </c>
      <c r="I159" s="122"/>
      <c r="J159" s="123">
        <f>BK159</f>
        <v>0</v>
      </c>
      <c r="L159" s="119"/>
      <c r="M159" s="124"/>
      <c r="P159" s="125">
        <f>SUM(P160:P181)</f>
        <v>0</v>
      </c>
      <c r="R159" s="125">
        <f>SUM(R160:R181)</f>
        <v>0</v>
      </c>
      <c r="T159" s="126">
        <f>SUM(T160:T181)</f>
        <v>0</v>
      </c>
      <c r="AR159" s="120" t="s">
        <v>84</v>
      </c>
      <c r="AT159" s="127" t="s">
        <v>75</v>
      </c>
      <c r="AU159" s="127" t="s">
        <v>76</v>
      </c>
      <c r="AY159" s="120" t="s">
        <v>125</v>
      </c>
      <c r="BK159" s="128">
        <f>SUM(BK160:BK181)</f>
        <v>0</v>
      </c>
    </row>
    <row r="160" spans="2:65" s="1" customFormat="1" ht="16.350000000000001" customHeight="1">
      <c r="B160" s="131"/>
      <c r="C160" s="132" t="s">
        <v>293</v>
      </c>
      <c r="D160" s="132" t="s">
        <v>127</v>
      </c>
      <c r="E160" s="133" t="s">
        <v>657</v>
      </c>
      <c r="F160" s="134" t="s">
        <v>658</v>
      </c>
      <c r="G160" s="135" t="s">
        <v>175</v>
      </c>
      <c r="H160" s="136">
        <v>120</v>
      </c>
      <c r="I160" s="137"/>
      <c r="J160" s="138">
        <f t="shared" ref="J160:J181" si="30">ROUND(I160*H160,2)</f>
        <v>0</v>
      </c>
      <c r="K160" s="139"/>
      <c r="L160" s="30"/>
      <c r="M160" s="140" t="s">
        <v>1</v>
      </c>
      <c r="N160" s="141" t="s">
        <v>41</v>
      </c>
      <c r="P160" s="142">
        <f t="shared" ref="P160:P181" si="31">O160*H160</f>
        <v>0</v>
      </c>
      <c r="Q160" s="142">
        <v>0</v>
      </c>
      <c r="R160" s="142">
        <f t="shared" ref="R160:R181" si="32">Q160*H160</f>
        <v>0</v>
      </c>
      <c r="S160" s="142">
        <v>0</v>
      </c>
      <c r="T160" s="143">
        <f t="shared" ref="T160:T181" si="33">S160*H160</f>
        <v>0</v>
      </c>
      <c r="AR160" s="144" t="s">
        <v>197</v>
      </c>
      <c r="AT160" s="144" t="s">
        <v>127</v>
      </c>
      <c r="AU160" s="144" t="s">
        <v>84</v>
      </c>
      <c r="AY160" s="15" t="s">
        <v>125</v>
      </c>
      <c r="BE160" s="145">
        <f t="shared" ref="BE160:BE181" si="34">IF(N160="základní",J160,0)</f>
        <v>0</v>
      </c>
      <c r="BF160" s="145">
        <f t="shared" ref="BF160:BF181" si="35">IF(N160="snížená",J160,0)</f>
        <v>0</v>
      </c>
      <c r="BG160" s="145">
        <f t="shared" ref="BG160:BG181" si="36">IF(N160="zákl. přenesená",J160,0)</f>
        <v>0</v>
      </c>
      <c r="BH160" s="145">
        <f t="shared" ref="BH160:BH181" si="37">IF(N160="sníž. přenesená",J160,0)</f>
        <v>0</v>
      </c>
      <c r="BI160" s="145">
        <f t="shared" ref="BI160:BI181" si="38">IF(N160="nulová",J160,0)</f>
        <v>0</v>
      </c>
      <c r="BJ160" s="15" t="s">
        <v>84</v>
      </c>
      <c r="BK160" s="145">
        <f t="shared" ref="BK160:BK181" si="39">ROUND(I160*H160,2)</f>
        <v>0</v>
      </c>
      <c r="BL160" s="15" t="s">
        <v>197</v>
      </c>
      <c r="BM160" s="144" t="s">
        <v>659</v>
      </c>
    </row>
    <row r="161" spans="2:65" s="1" customFormat="1" ht="16.350000000000001" customHeight="1">
      <c r="B161" s="131"/>
      <c r="C161" s="132" t="s">
        <v>298</v>
      </c>
      <c r="D161" s="132" t="s">
        <v>127</v>
      </c>
      <c r="E161" s="133" t="s">
        <v>660</v>
      </c>
      <c r="F161" s="134" t="s">
        <v>661</v>
      </c>
      <c r="G161" s="135" t="s">
        <v>420</v>
      </c>
      <c r="H161" s="136">
        <v>3</v>
      </c>
      <c r="I161" s="137"/>
      <c r="J161" s="138">
        <f t="shared" si="30"/>
        <v>0</v>
      </c>
      <c r="K161" s="139"/>
      <c r="L161" s="30"/>
      <c r="M161" s="140" t="s">
        <v>1</v>
      </c>
      <c r="N161" s="141" t="s">
        <v>41</v>
      </c>
      <c r="P161" s="142">
        <f t="shared" si="31"/>
        <v>0</v>
      </c>
      <c r="Q161" s="142">
        <v>0</v>
      </c>
      <c r="R161" s="142">
        <f t="shared" si="32"/>
        <v>0</v>
      </c>
      <c r="S161" s="142">
        <v>0</v>
      </c>
      <c r="T161" s="143">
        <f t="shared" si="33"/>
        <v>0</v>
      </c>
      <c r="AR161" s="144" t="s">
        <v>197</v>
      </c>
      <c r="AT161" s="144" t="s">
        <v>127</v>
      </c>
      <c r="AU161" s="144" t="s">
        <v>84</v>
      </c>
      <c r="AY161" s="15" t="s">
        <v>125</v>
      </c>
      <c r="BE161" s="145">
        <f t="shared" si="34"/>
        <v>0</v>
      </c>
      <c r="BF161" s="145">
        <f t="shared" si="35"/>
        <v>0</v>
      </c>
      <c r="BG161" s="145">
        <f t="shared" si="36"/>
        <v>0</v>
      </c>
      <c r="BH161" s="145">
        <f t="shared" si="37"/>
        <v>0</v>
      </c>
      <c r="BI161" s="145">
        <f t="shared" si="38"/>
        <v>0</v>
      </c>
      <c r="BJ161" s="15" t="s">
        <v>84</v>
      </c>
      <c r="BK161" s="145">
        <f t="shared" si="39"/>
        <v>0</v>
      </c>
      <c r="BL161" s="15" t="s">
        <v>197</v>
      </c>
      <c r="BM161" s="144" t="s">
        <v>662</v>
      </c>
    </row>
    <row r="162" spans="2:65" s="1" customFormat="1" ht="16.350000000000001" customHeight="1">
      <c r="B162" s="131"/>
      <c r="C162" s="132" t="s">
        <v>303</v>
      </c>
      <c r="D162" s="132" t="s">
        <v>127</v>
      </c>
      <c r="E162" s="133" t="s">
        <v>660</v>
      </c>
      <c r="F162" s="134" t="s">
        <v>661</v>
      </c>
      <c r="G162" s="135" t="s">
        <v>420</v>
      </c>
      <c r="H162" s="136">
        <v>1</v>
      </c>
      <c r="I162" s="137"/>
      <c r="J162" s="138">
        <f t="shared" si="30"/>
        <v>0</v>
      </c>
      <c r="K162" s="139"/>
      <c r="L162" s="30"/>
      <c r="M162" s="140" t="s">
        <v>1</v>
      </c>
      <c r="N162" s="141" t="s">
        <v>41</v>
      </c>
      <c r="P162" s="142">
        <f t="shared" si="31"/>
        <v>0</v>
      </c>
      <c r="Q162" s="142">
        <v>0</v>
      </c>
      <c r="R162" s="142">
        <f t="shared" si="32"/>
        <v>0</v>
      </c>
      <c r="S162" s="142">
        <v>0</v>
      </c>
      <c r="T162" s="143">
        <f t="shared" si="33"/>
        <v>0</v>
      </c>
      <c r="AR162" s="144" t="s">
        <v>197</v>
      </c>
      <c r="AT162" s="144" t="s">
        <v>127</v>
      </c>
      <c r="AU162" s="144" t="s">
        <v>84</v>
      </c>
      <c r="AY162" s="15" t="s">
        <v>125</v>
      </c>
      <c r="BE162" s="145">
        <f t="shared" si="34"/>
        <v>0</v>
      </c>
      <c r="BF162" s="145">
        <f t="shared" si="35"/>
        <v>0</v>
      </c>
      <c r="BG162" s="145">
        <f t="shared" si="36"/>
        <v>0</v>
      </c>
      <c r="BH162" s="145">
        <f t="shared" si="37"/>
        <v>0</v>
      </c>
      <c r="BI162" s="145">
        <f t="shared" si="38"/>
        <v>0</v>
      </c>
      <c r="BJ162" s="15" t="s">
        <v>84</v>
      </c>
      <c r="BK162" s="145">
        <f t="shared" si="39"/>
        <v>0</v>
      </c>
      <c r="BL162" s="15" t="s">
        <v>197</v>
      </c>
      <c r="BM162" s="144" t="s">
        <v>663</v>
      </c>
    </row>
    <row r="163" spans="2:65" s="1" customFormat="1" ht="16.350000000000001" customHeight="1">
      <c r="B163" s="131"/>
      <c r="C163" s="132" t="s">
        <v>308</v>
      </c>
      <c r="D163" s="132" t="s">
        <v>127</v>
      </c>
      <c r="E163" s="133" t="s">
        <v>664</v>
      </c>
      <c r="F163" s="134" t="s">
        <v>665</v>
      </c>
      <c r="G163" s="135" t="s">
        <v>420</v>
      </c>
      <c r="H163" s="136">
        <v>1</v>
      </c>
      <c r="I163" s="137"/>
      <c r="J163" s="138">
        <f t="shared" si="30"/>
        <v>0</v>
      </c>
      <c r="K163" s="139"/>
      <c r="L163" s="30"/>
      <c r="M163" s="140" t="s">
        <v>1</v>
      </c>
      <c r="N163" s="141" t="s">
        <v>41</v>
      </c>
      <c r="P163" s="142">
        <f t="shared" si="31"/>
        <v>0</v>
      </c>
      <c r="Q163" s="142">
        <v>0</v>
      </c>
      <c r="R163" s="142">
        <f t="shared" si="32"/>
        <v>0</v>
      </c>
      <c r="S163" s="142">
        <v>0</v>
      </c>
      <c r="T163" s="143">
        <f t="shared" si="33"/>
        <v>0</v>
      </c>
      <c r="AR163" s="144" t="s">
        <v>197</v>
      </c>
      <c r="AT163" s="144" t="s">
        <v>127</v>
      </c>
      <c r="AU163" s="144" t="s">
        <v>84</v>
      </c>
      <c r="AY163" s="15" t="s">
        <v>125</v>
      </c>
      <c r="BE163" s="145">
        <f t="shared" si="34"/>
        <v>0</v>
      </c>
      <c r="BF163" s="145">
        <f t="shared" si="35"/>
        <v>0</v>
      </c>
      <c r="BG163" s="145">
        <f t="shared" si="36"/>
        <v>0</v>
      </c>
      <c r="BH163" s="145">
        <f t="shared" si="37"/>
        <v>0</v>
      </c>
      <c r="BI163" s="145">
        <f t="shared" si="38"/>
        <v>0</v>
      </c>
      <c r="BJ163" s="15" t="s">
        <v>84</v>
      </c>
      <c r="BK163" s="145">
        <f t="shared" si="39"/>
        <v>0</v>
      </c>
      <c r="BL163" s="15" t="s">
        <v>197</v>
      </c>
      <c r="BM163" s="144" t="s">
        <v>666</v>
      </c>
    </row>
    <row r="164" spans="2:65" s="1" customFormat="1" ht="16.350000000000001" customHeight="1">
      <c r="B164" s="131"/>
      <c r="C164" s="132" t="s">
        <v>313</v>
      </c>
      <c r="D164" s="132" t="s">
        <v>127</v>
      </c>
      <c r="E164" s="133" t="s">
        <v>667</v>
      </c>
      <c r="F164" s="134" t="s">
        <v>668</v>
      </c>
      <c r="G164" s="135" t="s">
        <v>420</v>
      </c>
      <c r="H164" s="136">
        <v>2</v>
      </c>
      <c r="I164" s="137"/>
      <c r="J164" s="138">
        <f t="shared" si="30"/>
        <v>0</v>
      </c>
      <c r="K164" s="139"/>
      <c r="L164" s="30"/>
      <c r="M164" s="140" t="s">
        <v>1</v>
      </c>
      <c r="N164" s="141" t="s">
        <v>41</v>
      </c>
      <c r="P164" s="142">
        <f t="shared" si="31"/>
        <v>0</v>
      </c>
      <c r="Q164" s="142">
        <v>0</v>
      </c>
      <c r="R164" s="142">
        <f t="shared" si="32"/>
        <v>0</v>
      </c>
      <c r="S164" s="142">
        <v>0</v>
      </c>
      <c r="T164" s="143">
        <f t="shared" si="33"/>
        <v>0</v>
      </c>
      <c r="AR164" s="144" t="s">
        <v>197</v>
      </c>
      <c r="AT164" s="144" t="s">
        <v>127</v>
      </c>
      <c r="AU164" s="144" t="s">
        <v>84</v>
      </c>
      <c r="AY164" s="15" t="s">
        <v>125</v>
      </c>
      <c r="BE164" s="145">
        <f t="shared" si="34"/>
        <v>0</v>
      </c>
      <c r="BF164" s="145">
        <f t="shared" si="35"/>
        <v>0</v>
      </c>
      <c r="BG164" s="145">
        <f t="shared" si="36"/>
        <v>0</v>
      </c>
      <c r="BH164" s="145">
        <f t="shared" si="37"/>
        <v>0</v>
      </c>
      <c r="BI164" s="145">
        <f t="shared" si="38"/>
        <v>0</v>
      </c>
      <c r="BJ164" s="15" t="s">
        <v>84</v>
      </c>
      <c r="BK164" s="145">
        <f t="shared" si="39"/>
        <v>0</v>
      </c>
      <c r="BL164" s="15" t="s">
        <v>197</v>
      </c>
      <c r="BM164" s="144" t="s">
        <v>669</v>
      </c>
    </row>
    <row r="165" spans="2:65" s="1" customFormat="1" ht="16.350000000000001" customHeight="1">
      <c r="B165" s="131"/>
      <c r="C165" s="132" t="s">
        <v>317</v>
      </c>
      <c r="D165" s="132" t="s">
        <v>127</v>
      </c>
      <c r="E165" s="133" t="s">
        <v>667</v>
      </c>
      <c r="F165" s="134" t="s">
        <v>668</v>
      </c>
      <c r="G165" s="135" t="s">
        <v>420</v>
      </c>
      <c r="H165" s="136">
        <v>2</v>
      </c>
      <c r="I165" s="137"/>
      <c r="J165" s="138">
        <f t="shared" si="30"/>
        <v>0</v>
      </c>
      <c r="K165" s="139"/>
      <c r="L165" s="30"/>
      <c r="M165" s="140" t="s">
        <v>1</v>
      </c>
      <c r="N165" s="141" t="s">
        <v>41</v>
      </c>
      <c r="P165" s="142">
        <f t="shared" si="31"/>
        <v>0</v>
      </c>
      <c r="Q165" s="142">
        <v>0</v>
      </c>
      <c r="R165" s="142">
        <f t="shared" si="32"/>
        <v>0</v>
      </c>
      <c r="S165" s="142">
        <v>0</v>
      </c>
      <c r="T165" s="143">
        <f t="shared" si="33"/>
        <v>0</v>
      </c>
      <c r="AR165" s="144" t="s">
        <v>197</v>
      </c>
      <c r="AT165" s="144" t="s">
        <v>127</v>
      </c>
      <c r="AU165" s="144" t="s">
        <v>84</v>
      </c>
      <c r="AY165" s="15" t="s">
        <v>125</v>
      </c>
      <c r="BE165" s="145">
        <f t="shared" si="34"/>
        <v>0</v>
      </c>
      <c r="BF165" s="145">
        <f t="shared" si="35"/>
        <v>0</v>
      </c>
      <c r="BG165" s="145">
        <f t="shared" si="36"/>
        <v>0</v>
      </c>
      <c r="BH165" s="145">
        <f t="shared" si="37"/>
        <v>0</v>
      </c>
      <c r="BI165" s="145">
        <f t="shared" si="38"/>
        <v>0</v>
      </c>
      <c r="BJ165" s="15" t="s">
        <v>84</v>
      </c>
      <c r="BK165" s="145">
        <f t="shared" si="39"/>
        <v>0</v>
      </c>
      <c r="BL165" s="15" t="s">
        <v>197</v>
      </c>
      <c r="BM165" s="144" t="s">
        <v>670</v>
      </c>
    </row>
    <row r="166" spans="2:65" s="1" customFormat="1" ht="16.350000000000001" customHeight="1">
      <c r="B166" s="131"/>
      <c r="C166" s="132" t="s">
        <v>321</v>
      </c>
      <c r="D166" s="132" t="s">
        <v>127</v>
      </c>
      <c r="E166" s="133" t="s">
        <v>671</v>
      </c>
      <c r="F166" s="134" t="s">
        <v>672</v>
      </c>
      <c r="G166" s="135" t="s">
        <v>420</v>
      </c>
      <c r="H166" s="136">
        <v>2</v>
      </c>
      <c r="I166" s="137"/>
      <c r="J166" s="138">
        <f t="shared" si="30"/>
        <v>0</v>
      </c>
      <c r="K166" s="139"/>
      <c r="L166" s="30"/>
      <c r="M166" s="140" t="s">
        <v>1</v>
      </c>
      <c r="N166" s="141" t="s">
        <v>41</v>
      </c>
      <c r="P166" s="142">
        <f t="shared" si="31"/>
        <v>0</v>
      </c>
      <c r="Q166" s="142">
        <v>0</v>
      </c>
      <c r="R166" s="142">
        <f t="shared" si="32"/>
        <v>0</v>
      </c>
      <c r="S166" s="142">
        <v>0</v>
      </c>
      <c r="T166" s="143">
        <f t="shared" si="33"/>
        <v>0</v>
      </c>
      <c r="AR166" s="144" t="s">
        <v>197</v>
      </c>
      <c r="AT166" s="144" t="s">
        <v>127</v>
      </c>
      <c r="AU166" s="144" t="s">
        <v>84</v>
      </c>
      <c r="AY166" s="15" t="s">
        <v>125</v>
      </c>
      <c r="BE166" s="145">
        <f t="shared" si="34"/>
        <v>0</v>
      </c>
      <c r="BF166" s="145">
        <f t="shared" si="35"/>
        <v>0</v>
      </c>
      <c r="BG166" s="145">
        <f t="shared" si="36"/>
        <v>0</v>
      </c>
      <c r="BH166" s="145">
        <f t="shared" si="37"/>
        <v>0</v>
      </c>
      <c r="BI166" s="145">
        <f t="shared" si="38"/>
        <v>0</v>
      </c>
      <c r="BJ166" s="15" t="s">
        <v>84</v>
      </c>
      <c r="BK166" s="145">
        <f t="shared" si="39"/>
        <v>0</v>
      </c>
      <c r="BL166" s="15" t="s">
        <v>197</v>
      </c>
      <c r="BM166" s="144" t="s">
        <v>673</v>
      </c>
    </row>
    <row r="167" spans="2:65" s="1" customFormat="1" ht="16.350000000000001" customHeight="1">
      <c r="B167" s="131"/>
      <c r="C167" s="132" t="s">
        <v>325</v>
      </c>
      <c r="D167" s="132" t="s">
        <v>127</v>
      </c>
      <c r="E167" s="133" t="s">
        <v>671</v>
      </c>
      <c r="F167" s="134" t="s">
        <v>672</v>
      </c>
      <c r="G167" s="135" t="s">
        <v>420</v>
      </c>
      <c r="H167" s="136">
        <v>2</v>
      </c>
      <c r="I167" s="137"/>
      <c r="J167" s="138">
        <f t="shared" si="30"/>
        <v>0</v>
      </c>
      <c r="K167" s="139"/>
      <c r="L167" s="30"/>
      <c r="M167" s="140" t="s">
        <v>1</v>
      </c>
      <c r="N167" s="141" t="s">
        <v>41</v>
      </c>
      <c r="P167" s="142">
        <f t="shared" si="31"/>
        <v>0</v>
      </c>
      <c r="Q167" s="142">
        <v>0</v>
      </c>
      <c r="R167" s="142">
        <f t="shared" si="32"/>
        <v>0</v>
      </c>
      <c r="S167" s="142">
        <v>0</v>
      </c>
      <c r="T167" s="143">
        <f t="shared" si="33"/>
        <v>0</v>
      </c>
      <c r="AR167" s="144" t="s">
        <v>197</v>
      </c>
      <c r="AT167" s="144" t="s">
        <v>127</v>
      </c>
      <c r="AU167" s="144" t="s">
        <v>84</v>
      </c>
      <c r="AY167" s="15" t="s">
        <v>125</v>
      </c>
      <c r="BE167" s="145">
        <f t="shared" si="34"/>
        <v>0</v>
      </c>
      <c r="BF167" s="145">
        <f t="shared" si="35"/>
        <v>0</v>
      </c>
      <c r="BG167" s="145">
        <f t="shared" si="36"/>
        <v>0</v>
      </c>
      <c r="BH167" s="145">
        <f t="shared" si="37"/>
        <v>0</v>
      </c>
      <c r="BI167" s="145">
        <f t="shared" si="38"/>
        <v>0</v>
      </c>
      <c r="BJ167" s="15" t="s">
        <v>84</v>
      </c>
      <c r="BK167" s="145">
        <f t="shared" si="39"/>
        <v>0</v>
      </c>
      <c r="BL167" s="15" t="s">
        <v>197</v>
      </c>
      <c r="BM167" s="144" t="s">
        <v>674</v>
      </c>
    </row>
    <row r="168" spans="2:65" s="1" customFormat="1" ht="16.350000000000001" customHeight="1">
      <c r="B168" s="131"/>
      <c r="C168" s="132" t="s">
        <v>331</v>
      </c>
      <c r="D168" s="132" t="s">
        <v>127</v>
      </c>
      <c r="E168" s="133" t="s">
        <v>675</v>
      </c>
      <c r="F168" s="134" t="s">
        <v>676</v>
      </c>
      <c r="G168" s="135" t="s">
        <v>420</v>
      </c>
      <c r="H168" s="136">
        <v>2</v>
      </c>
      <c r="I168" s="137"/>
      <c r="J168" s="138">
        <f t="shared" si="30"/>
        <v>0</v>
      </c>
      <c r="K168" s="139"/>
      <c r="L168" s="30"/>
      <c r="M168" s="140" t="s">
        <v>1</v>
      </c>
      <c r="N168" s="141" t="s">
        <v>41</v>
      </c>
      <c r="P168" s="142">
        <f t="shared" si="31"/>
        <v>0</v>
      </c>
      <c r="Q168" s="142">
        <v>0</v>
      </c>
      <c r="R168" s="142">
        <f t="shared" si="32"/>
        <v>0</v>
      </c>
      <c r="S168" s="142">
        <v>0</v>
      </c>
      <c r="T168" s="143">
        <f t="shared" si="33"/>
        <v>0</v>
      </c>
      <c r="AR168" s="144" t="s">
        <v>197</v>
      </c>
      <c r="AT168" s="144" t="s">
        <v>127</v>
      </c>
      <c r="AU168" s="144" t="s">
        <v>84</v>
      </c>
      <c r="AY168" s="15" t="s">
        <v>125</v>
      </c>
      <c r="BE168" s="145">
        <f t="shared" si="34"/>
        <v>0</v>
      </c>
      <c r="BF168" s="145">
        <f t="shared" si="35"/>
        <v>0</v>
      </c>
      <c r="BG168" s="145">
        <f t="shared" si="36"/>
        <v>0</v>
      </c>
      <c r="BH168" s="145">
        <f t="shared" si="37"/>
        <v>0</v>
      </c>
      <c r="BI168" s="145">
        <f t="shared" si="38"/>
        <v>0</v>
      </c>
      <c r="BJ168" s="15" t="s">
        <v>84</v>
      </c>
      <c r="BK168" s="145">
        <f t="shared" si="39"/>
        <v>0</v>
      </c>
      <c r="BL168" s="15" t="s">
        <v>197</v>
      </c>
      <c r="BM168" s="144" t="s">
        <v>677</v>
      </c>
    </row>
    <row r="169" spans="2:65" s="1" customFormat="1" ht="16.350000000000001" customHeight="1">
      <c r="B169" s="131"/>
      <c r="C169" s="132" t="s">
        <v>336</v>
      </c>
      <c r="D169" s="132" t="s">
        <v>127</v>
      </c>
      <c r="E169" s="133" t="s">
        <v>678</v>
      </c>
      <c r="F169" s="134" t="s">
        <v>679</v>
      </c>
      <c r="G169" s="135" t="s">
        <v>420</v>
      </c>
      <c r="H169" s="136">
        <v>4</v>
      </c>
      <c r="I169" s="137"/>
      <c r="J169" s="138">
        <f t="shared" si="30"/>
        <v>0</v>
      </c>
      <c r="K169" s="139"/>
      <c r="L169" s="30"/>
      <c r="M169" s="140" t="s">
        <v>1</v>
      </c>
      <c r="N169" s="141" t="s">
        <v>41</v>
      </c>
      <c r="P169" s="142">
        <f t="shared" si="31"/>
        <v>0</v>
      </c>
      <c r="Q169" s="142">
        <v>0</v>
      </c>
      <c r="R169" s="142">
        <f t="shared" si="32"/>
        <v>0</v>
      </c>
      <c r="S169" s="142">
        <v>0</v>
      </c>
      <c r="T169" s="143">
        <f t="shared" si="33"/>
        <v>0</v>
      </c>
      <c r="AR169" s="144" t="s">
        <v>197</v>
      </c>
      <c r="AT169" s="144" t="s">
        <v>127</v>
      </c>
      <c r="AU169" s="144" t="s">
        <v>84</v>
      </c>
      <c r="AY169" s="15" t="s">
        <v>125</v>
      </c>
      <c r="BE169" s="145">
        <f t="shared" si="34"/>
        <v>0</v>
      </c>
      <c r="BF169" s="145">
        <f t="shared" si="35"/>
        <v>0</v>
      </c>
      <c r="BG169" s="145">
        <f t="shared" si="36"/>
        <v>0</v>
      </c>
      <c r="BH169" s="145">
        <f t="shared" si="37"/>
        <v>0</v>
      </c>
      <c r="BI169" s="145">
        <f t="shared" si="38"/>
        <v>0</v>
      </c>
      <c r="BJ169" s="15" t="s">
        <v>84</v>
      </c>
      <c r="BK169" s="145">
        <f t="shared" si="39"/>
        <v>0</v>
      </c>
      <c r="BL169" s="15" t="s">
        <v>197</v>
      </c>
      <c r="BM169" s="144" t="s">
        <v>680</v>
      </c>
    </row>
    <row r="170" spans="2:65" s="1" customFormat="1" ht="16.350000000000001" customHeight="1">
      <c r="B170" s="131"/>
      <c r="C170" s="132" t="s">
        <v>341</v>
      </c>
      <c r="D170" s="132" t="s">
        <v>127</v>
      </c>
      <c r="E170" s="133" t="s">
        <v>681</v>
      </c>
      <c r="F170" s="134" t="s">
        <v>682</v>
      </c>
      <c r="G170" s="135" t="s">
        <v>175</v>
      </c>
      <c r="H170" s="136">
        <v>65</v>
      </c>
      <c r="I170" s="137"/>
      <c r="J170" s="138">
        <f t="shared" si="30"/>
        <v>0</v>
      </c>
      <c r="K170" s="139"/>
      <c r="L170" s="30"/>
      <c r="M170" s="140" t="s">
        <v>1</v>
      </c>
      <c r="N170" s="141" t="s">
        <v>41</v>
      </c>
      <c r="P170" s="142">
        <f t="shared" si="31"/>
        <v>0</v>
      </c>
      <c r="Q170" s="142">
        <v>0</v>
      </c>
      <c r="R170" s="142">
        <f t="shared" si="32"/>
        <v>0</v>
      </c>
      <c r="S170" s="142">
        <v>0</v>
      </c>
      <c r="T170" s="143">
        <f t="shared" si="33"/>
        <v>0</v>
      </c>
      <c r="AR170" s="144" t="s">
        <v>197</v>
      </c>
      <c r="AT170" s="144" t="s">
        <v>127</v>
      </c>
      <c r="AU170" s="144" t="s">
        <v>84</v>
      </c>
      <c r="AY170" s="15" t="s">
        <v>125</v>
      </c>
      <c r="BE170" s="145">
        <f t="shared" si="34"/>
        <v>0</v>
      </c>
      <c r="BF170" s="145">
        <f t="shared" si="35"/>
        <v>0</v>
      </c>
      <c r="BG170" s="145">
        <f t="shared" si="36"/>
        <v>0</v>
      </c>
      <c r="BH170" s="145">
        <f t="shared" si="37"/>
        <v>0</v>
      </c>
      <c r="BI170" s="145">
        <f t="shared" si="38"/>
        <v>0</v>
      </c>
      <c r="BJ170" s="15" t="s">
        <v>84</v>
      </c>
      <c r="BK170" s="145">
        <f t="shared" si="39"/>
        <v>0</v>
      </c>
      <c r="BL170" s="15" t="s">
        <v>197</v>
      </c>
      <c r="BM170" s="144" t="s">
        <v>683</v>
      </c>
    </row>
    <row r="171" spans="2:65" s="1" customFormat="1" ht="16.350000000000001" customHeight="1">
      <c r="B171" s="131"/>
      <c r="C171" s="132" t="s">
        <v>346</v>
      </c>
      <c r="D171" s="132" t="s">
        <v>127</v>
      </c>
      <c r="E171" s="133" t="s">
        <v>684</v>
      </c>
      <c r="F171" s="134" t="s">
        <v>685</v>
      </c>
      <c r="G171" s="135" t="s">
        <v>420</v>
      </c>
      <c r="H171" s="136">
        <v>4</v>
      </c>
      <c r="I171" s="137"/>
      <c r="J171" s="138">
        <f t="shared" si="30"/>
        <v>0</v>
      </c>
      <c r="K171" s="139"/>
      <c r="L171" s="30"/>
      <c r="M171" s="140" t="s">
        <v>1</v>
      </c>
      <c r="N171" s="141" t="s">
        <v>41</v>
      </c>
      <c r="P171" s="142">
        <f t="shared" si="31"/>
        <v>0</v>
      </c>
      <c r="Q171" s="142">
        <v>0</v>
      </c>
      <c r="R171" s="142">
        <f t="shared" si="32"/>
        <v>0</v>
      </c>
      <c r="S171" s="142">
        <v>0</v>
      </c>
      <c r="T171" s="143">
        <f t="shared" si="33"/>
        <v>0</v>
      </c>
      <c r="AR171" s="144" t="s">
        <v>197</v>
      </c>
      <c r="AT171" s="144" t="s">
        <v>127</v>
      </c>
      <c r="AU171" s="144" t="s">
        <v>84</v>
      </c>
      <c r="AY171" s="15" t="s">
        <v>125</v>
      </c>
      <c r="BE171" s="145">
        <f t="shared" si="34"/>
        <v>0</v>
      </c>
      <c r="BF171" s="145">
        <f t="shared" si="35"/>
        <v>0</v>
      </c>
      <c r="BG171" s="145">
        <f t="shared" si="36"/>
        <v>0</v>
      </c>
      <c r="BH171" s="145">
        <f t="shared" si="37"/>
        <v>0</v>
      </c>
      <c r="BI171" s="145">
        <f t="shared" si="38"/>
        <v>0</v>
      </c>
      <c r="BJ171" s="15" t="s">
        <v>84</v>
      </c>
      <c r="BK171" s="145">
        <f t="shared" si="39"/>
        <v>0</v>
      </c>
      <c r="BL171" s="15" t="s">
        <v>197</v>
      </c>
      <c r="BM171" s="144" t="s">
        <v>686</v>
      </c>
    </row>
    <row r="172" spans="2:65" s="1" customFormat="1" ht="16.350000000000001" customHeight="1">
      <c r="B172" s="131"/>
      <c r="C172" s="132" t="s">
        <v>350</v>
      </c>
      <c r="D172" s="132" t="s">
        <v>127</v>
      </c>
      <c r="E172" s="133" t="s">
        <v>684</v>
      </c>
      <c r="F172" s="134" t="s">
        <v>685</v>
      </c>
      <c r="G172" s="135" t="s">
        <v>420</v>
      </c>
      <c r="H172" s="136">
        <v>2</v>
      </c>
      <c r="I172" s="137"/>
      <c r="J172" s="138">
        <f t="shared" si="30"/>
        <v>0</v>
      </c>
      <c r="K172" s="139"/>
      <c r="L172" s="30"/>
      <c r="M172" s="140" t="s">
        <v>1</v>
      </c>
      <c r="N172" s="141" t="s">
        <v>41</v>
      </c>
      <c r="P172" s="142">
        <f t="shared" si="31"/>
        <v>0</v>
      </c>
      <c r="Q172" s="142">
        <v>0</v>
      </c>
      <c r="R172" s="142">
        <f t="shared" si="32"/>
        <v>0</v>
      </c>
      <c r="S172" s="142">
        <v>0</v>
      </c>
      <c r="T172" s="143">
        <f t="shared" si="33"/>
        <v>0</v>
      </c>
      <c r="AR172" s="144" t="s">
        <v>197</v>
      </c>
      <c r="AT172" s="144" t="s">
        <v>127</v>
      </c>
      <c r="AU172" s="144" t="s">
        <v>84</v>
      </c>
      <c r="AY172" s="15" t="s">
        <v>125</v>
      </c>
      <c r="BE172" s="145">
        <f t="shared" si="34"/>
        <v>0</v>
      </c>
      <c r="BF172" s="145">
        <f t="shared" si="35"/>
        <v>0</v>
      </c>
      <c r="BG172" s="145">
        <f t="shared" si="36"/>
        <v>0</v>
      </c>
      <c r="BH172" s="145">
        <f t="shared" si="37"/>
        <v>0</v>
      </c>
      <c r="BI172" s="145">
        <f t="shared" si="38"/>
        <v>0</v>
      </c>
      <c r="BJ172" s="15" t="s">
        <v>84</v>
      </c>
      <c r="BK172" s="145">
        <f t="shared" si="39"/>
        <v>0</v>
      </c>
      <c r="BL172" s="15" t="s">
        <v>197</v>
      </c>
      <c r="BM172" s="144" t="s">
        <v>687</v>
      </c>
    </row>
    <row r="173" spans="2:65" s="1" customFormat="1" ht="16.350000000000001" customHeight="1">
      <c r="B173" s="131"/>
      <c r="C173" s="132" t="s">
        <v>354</v>
      </c>
      <c r="D173" s="132" t="s">
        <v>127</v>
      </c>
      <c r="E173" s="133" t="s">
        <v>688</v>
      </c>
      <c r="F173" s="134" t="s">
        <v>689</v>
      </c>
      <c r="G173" s="135" t="s">
        <v>420</v>
      </c>
      <c r="H173" s="136">
        <v>2</v>
      </c>
      <c r="I173" s="137"/>
      <c r="J173" s="138">
        <f t="shared" si="30"/>
        <v>0</v>
      </c>
      <c r="K173" s="139"/>
      <c r="L173" s="30"/>
      <c r="M173" s="140" t="s">
        <v>1</v>
      </c>
      <c r="N173" s="141" t="s">
        <v>41</v>
      </c>
      <c r="P173" s="142">
        <f t="shared" si="31"/>
        <v>0</v>
      </c>
      <c r="Q173" s="142">
        <v>0</v>
      </c>
      <c r="R173" s="142">
        <f t="shared" si="32"/>
        <v>0</v>
      </c>
      <c r="S173" s="142">
        <v>0</v>
      </c>
      <c r="T173" s="143">
        <f t="shared" si="33"/>
        <v>0</v>
      </c>
      <c r="AR173" s="144" t="s">
        <v>197</v>
      </c>
      <c r="AT173" s="144" t="s">
        <v>127</v>
      </c>
      <c r="AU173" s="144" t="s">
        <v>84</v>
      </c>
      <c r="AY173" s="15" t="s">
        <v>125</v>
      </c>
      <c r="BE173" s="145">
        <f t="shared" si="34"/>
        <v>0</v>
      </c>
      <c r="BF173" s="145">
        <f t="shared" si="35"/>
        <v>0</v>
      </c>
      <c r="BG173" s="145">
        <f t="shared" si="36"/>
        <v>0</v>
      </c>
      <c r="BH173" s="145">
        <f t="shared" si="37"/>
        <v>0</v>
      </c>
      <c r="BI173" s="145">
        <f t="shared" si="38"/>
        <v>0</v>
      </c>
      <c r="BJ173" s="15" t="s">
        <v>84</v>
      </c>
      <c r="BK173" s="145">
        <f t="shared" si="39"/>
        <v>0</v>
      </c>
      <c r="BL173" s="15" t="s">
        <v>197</v>
      </c>
      <c r="BM173" s="144" t="s">
        <v>690</v>
      </c>
    </row>
    <row r="174" spans="2:65" s="1" customFormat="1" ht="16.350000000000001" customHeight="1">
      <c r="B174" s="131"/>
      <c r="C174" s="132" t="s">
        <v>358</v>
      </c>
      <c r="D174" s="132" t="s">
        <v>127</v>
      </c>
      <c r="E174" s="133" t="s">
        <v>691</v>
      </c>
      <c r="F174" s="134" t="s">
        <v>692</v>
      </c>
      <c r="G174" s="135" t="s">
        <v>420</v>
      </c>
      <c r="H174" s="136">
        <v>2</v>
      </c>
      <c r="I174" s="137"/>
      <c r="J174" s="138">
        <f t="shared" si="30"/>
        <v>0</v>
      </c>
      <c r="K174" s="139"/>
      <c r="L174" s="30"/>
      <c r="M174" s="140" t="s">
        <v>1</v>
      </c>
      <c r="N174" s="141" t="s">
        <v>41</v>
      </c>
      <c r="P174" s="142">
        <f t="shared" si="31"/>
        <v>0</v>
      </c>
      <c r="Q174" s="142">
        <v>0</v>
      </c>
      <c r="R174" s="142">
        <f t="shared" si="32"/>
        <v>0</v>
      </c>
      <c r="S174" s="142">
        <v>0</v>
      </c>
      <c r="T174" s="143">
        <f t="shared" si="33"/>
        <v>0</v>
      </c>
      <c r="AR174" s="144" t="s">
        <v>197</v>
      </c>
      <c r="AT174" s="144" t="s">
        <v>127</v>
      </c>
      <c r="AU174" s="144" t="s">
        <v>84</v>
      </c>
      <c r="AY174" s="15" t="s">
        <v>125</v>
      </c>
      <c r="BE174" s="145">
        <f t="shared" si="34"/>
        <v>0</v>
      </c>
      <c r="BF174" s="145">
        <f t="shared" si="35"/>
        <v>0</v>
      </c>
      <c r="BG174" s="145">
        <f t="shared" si="36"/>
        <v>0</v>
      </c>
      <c r="BH174" s="145">
        <f t="shared" si="37"/>
        <v>0</v>
      </c>
      <c r="BI174" s="145">
        <f t="shared" si="38"/>
        <v>0</v>
      </c>
      <c r="BJ174" s="15" t="s">
        <v>84</v>
      </c>
      <c r="BK174" s="145">
        <f t="shared" si="39"/>
        <v>0</v>
      </c>
      <c r="BL174" s="15" t="s">
        <v>197</v>
      </c>
      <c r="BM174" s="144" t="s">
        <v>693</v>
      </c>
    </row>
    <row r="175" spans="2:65" s="1" customFormat="1" ht="16.350000000000001" customHeight="1">
      <c r="B175" s="131"/>
      <c r="C175" s="132" t="s">
        <v>363</v>
      </c>
      <c r="D175" s="132" t="s">
        <v>127</v>
      </c>
      <c r="E175" s="133" t="s">
        <v>694</v>
      </c>
      <c r="F175" s="134" t="s">
        <v>695</v>
      </c>
      <c r="G175" s="135" t="s">
        <v>175</v>
      </c>
      <c r="H175" s="136">
        <v>40</v>
      </c>
      <c r="I175" s="137"/>
      <c r="J175" s="138">
        <f t="shared" si="30"/>
        <v>0</v>
      </c>
      <c r="K175" s="139"/>
      <c r="L175" s="30"/>
      <c r="M175" s="140" t="s">
        <v>1</v>
      </c>
      <c r="N175" s="141" t="s">
        <v>41</v>
      </c>
      <c r="P175" s="142">
        <f t="shared" si="31"/>
        <v>0</v>
      </c>
      <c r="Q175" s="142">
        <v>0</v>
      </c>
      <c r="R175" s="142">
        <f t="shared" si="32"/>
        <v>0</v>
      </c>
      <c r="S175" s="142">
        <v>0</v>
      </c>
      <c r="T175" s="143">
        <f t="shared" si="33"/>
        <v>0</v>
      </c>
      <c r="AR175" s="144" t="s">
        <v>197</v>
      </c>
      <c r="AT175" s="144" t="s">
        <v>127</v>
      </c>
      <c r="AU175" s="144" t="s">
        <v>84</v>
      </c>
      <c r="AY175" s="15" t="s">
        <v>125</v>
      </c>
      <c r="BE175" s="145">
        <f t="shared" si="34"/>
        <v>0</v>
      </c>
      <c r="BF175" s="145">
        <f t="shared" si="35"/>
        <v>0</v>
      </c>
      <c r="BG175" s="145">
        <f t="shared" si="36"/>
        <v>0</v>
      </c>
      <c r="BH175" s="145">
        <f t="shared" si="37"/>
        <v>0</v>
      </c>
      <c r="BI175" s="145">
        <f t="shared" si="38"/>
        <v>0</v>
      </c>
      <c r="BJ175" s="15" t="s">
        <v>84</v>
      </c>
      <c r="BK175" s="145">
        <f t="shared" si="39"/>
        <v>0</v>
      </c>
      <c r="BL175" s="15" t="s">
        <v>197</v>
      </c>
      <c r="BM175" s="144" t="s">
        <v>696</v>
      </c>
    </row>
    <row r="176" spans="2:65" s="1" customFormat="1" ht="16.350000000000001" customHeight="1">
      <c r="B176" s="131"/>
      <c r="C176" s="132" t="s">
        <v>367</v>
      </c>
      <c r="D176" s="132" t="s">
        <v>127</v>
      </c>
      <c r="E176" s="133" t="s">
        <v>697</v>
      </c>
      <c r="F176" s="134" t="s">
        <v>698</v>
      </c>
      <c r="G176" s="135" t="s">
        <v>175</v>
      </c>
      <c r="H176" s="136">
        <v>120</v>
      </c>
      <c r="I176" s="137"/>
      <c r="J176" s="138">
        <f t="shared" si="30"/>
        <v>0</v>
      </c>
      <c r="K176" s="139"/>
      <c r="L176" s="30"/>
      <c r="M176" s="140" t="s">
        <v>1</v>
      </c>
      <c r="N176" s="141" t="s">
        <v>41</v>
      </c>
      <c r="P176" s="142">
        <f t="shared" si="31"/>
        <v>0</v>
      </c>
      <c r="Q176" s="142">
        <v>0</v>
      </c>
      <c r="R176" s="142">
        <f t="shared" si="32"/>
        <v>0</v>
      </c>
      <c r="S176" s="142">
        <v>0</v>
      </c>
      <c r="T176" s="143">
        <f t="shared" si="33"/>
        <v>0</v>
      </c>
      <c r="AR176" s="144" t="s">
        <v>197</v>
      </c>
      <c r="AT176" s="144" t="s">
        <v>127</v>
      </c>
      <c r="AU176" s="144" t="s">
        <v>84</v>
      </c>
      <c r="AY176" s="15" t="s">
        <v>125</v>
      </c>
      <c r="BE176" s="145">
        <f t="shared" si="34"/>
        <v>0</v>
      </c>
      <c r="BF176" s="145">
        <f t="shared" si="35"/>
        <v>0</v>
      </c>
      <c r="BG176" s="145">
        <f t="shared" si="36"/>
        <v>0</v>
      </c>
      <c r="BH176" s="145">
        <f t="shared" si="37"/>
        <v>0</v>
      </c>
      <c r="BI176" s="145">
        <f t="shared" si="38"/>
        <v>0</v>
      </c>
      <c r="BJ176" s="15" t="s">
        <v>84</v>
      </c>
      <c r="BK176" s="145">
        <f t="shared" si="39"/>
        <v>0</v>
      </c>
      <c r="BL176" s="15" t="s">
        <v>197</v>
      </c>
      <c r="BM176" s="144" t="s">
        <v>699</v>
      </c>
    </row>
    <row r="177" spans="2:65" s="1" customFormat="1" ht="16.350000000000001" customHeight="1">
      <c r="B177" s="131"/>
      <c r="C177" s="132" t="s">
        <v>372</v>
      </c>
      <c r="D177" s="132" t="s">
        <v>127</v>
      </c>
      <c r="E177" s="133" t="s">
        <v>700</v>
      </c>
      <c r="F177" s="134" t="s">
        <v>701</v>
      </c>
      <c r="G177" s="135" t="s">
        <v>175</v>
      </c>
      <c r="H177" s="136">
        <v>6</v>
      </c>
      <c r="I177" s="137"/>
      <c r="J177" s="138">
        <f t="shared" si="30"/>
        <v>0</v>
      </c>
      <c r="K177" s="139"/>
      <c r="L177" s="30"/>
      <c r="M177" s="140" t="s">
        <v>1</v>
      </c>
      <c r="N177" s="141" t="s">
        <v>41</v>
      </c>
      <c r="P177" s="142">
        <f t="shared" si="31"/>
        <v>0</v>
      </c>
      <c r="Q177" s="142">
        <v>0</v>
      </c>
      <c r="R177" s="142">
        <f t="shared" si="32"/>
        <v>0</v>
      </c>
      <c r="S177" s="142">
        <v>0</v>
      </c>
      <c r="T177" s="143">
        <f t="shared" si="33"/>
        <v>0</v>
      </c>
      <c r="AR177" s="144" t="s">
        <v>197</v>
      </c>
      <c r="AT177" s="144" t="s">
        <v>127</v>
      </c>
      <c r="AU177" s="144" t="s">
        <v>84</v>
      </c>
      <c r="AY177" s="15" t="s">
        <v>125</v>
      </c>
      <c r="BE177" s="145">
        <f t="shared" si="34"/>
        <v>0</v>
      </c>
      <c r="BF177" s="145">
        <f t="shared" si="35"/>
        <v>0</v>
      </c>
      <c r="BG177" s="145">
        <f t="shared" si="36"/>
        <v>0</v>
      </c>
      <c r="BH177" s="145">
        <f t="shared" si="37"/>
        <v>0</v>
      </c>
      <c r="BI177" s="145">
        <f t="shared" si="38"/>
        <v>0</v>
      </c>
      <c r="BJ177" s="15" t="s">
        <v>84</v>
      </c>
      <c r="BK177" s="145">
        <f t="shared" si="39"/>
        <v>0</v>
      </c>
      <c r="BL177" s="15" t="s">
        <v>197</v>
      </c>
      <c r="BM177" s="144" t="s">
        <v>702</v>
      </c>
    </row>
    <row r="178" spans="2:65" s="1" customFormat="1" ht="16.350000000000001" customHeight="1">
      <c r="B178" s="131"/>
      <c r="C178" s="132" t="s">
        <v>376</v>
      </c>
      <c r="D178" s="132" t="s">
        <v>127</v>
      </c>
      <c r="E178" s="133" t="s">
        <v>703</v>
      </c>
      <c r="F178" s="134" t="s">
        <v>704</v>
      </c>
      <c r="G178" s="135" t="s">
        <v>420</v>
      </c>
      <c r="H178" s="136">
        <v>1</v>
      </c>
      <c r="I178" s="137"/>
      <c r="J178" s="138">
        <f t="shared" si="30"/>
        <v>0</v>
      </c>
      <c r="K178" s="139"/>
      <c r="L178" s="30"/>
      <c r="M178" s="140" t="s">
        <v>1</v>
      </c>
      <c r="N178" s="141" t="s">
        <v>41</v>
      </c>
      <c r="P178" s="142">
        <f t="shared" si="31"/>
        <v>0</v>
      </c>
      <c r="Q178" s="142">
        <v>0</v>
      </c>
      <c r="R178" s="142">
        <f t="shared" si="32"/>
        <v>0</v>
      </c>
      <c r="S178" s="142">
        <v>0</v>
      </c>
      <c r="T178" s="143">
        <f t="shared" si="33"/>
        <v>0</v>
      </c>
      <c r="AR178" s="144" t="s">
        <v>197</v>
      </c>
      <c r="AT178" s="144" t="s">
        <v>127</v>
      </c>
      <c r="AU178" s="144" t="s">
        <v>84</v>
      </c>
      <c r="AY178" s="15" t="s">
        <v>125</v>
      </c>
      <c r="BE178" s="145">
        <f t="shared" si="34"/>
        <v>0</v>
      </c>
      <c r="BF178" s="145">
        <f t="shared" si="35"/>
        <v>0</v>
      </c>
      <c r="BG178" s="145">
        <f t="shared" si="36"/>
        <v>0</v>
      </c>
      <c r="BH178" s="145">
        <f t="shared" si="37"/>
        <v>0</v>
      </c>
      <c r="BI178" s="145">
        <f t="shared" si="38"/>
        <v>0</v>
      </c>
      <c r="BJ178" s="15" t="s">
        <v>84</v>
      </c>
      <c r="BK178" s="145">
        <f t="shared" si="39"/>
        <v>0</v>
      </c>
      <c r="BL178" s="15" t="s">
        <v>197</v>
      </c>
      <c r="BM178" s="144" t="s">
        <v>705</v>
      </c>
    </row>
    <row r="179" spans="2:65" s="1" customFormat="1" ht="16.350000000000001" customHeight="1">
      <c r="B179" s="131"/>
      <c r="C179" s="132" t="s">
        <v>380</v>
      </c>
      <c r="D179" s="132" t="s">
        <v>127</v>
      </c>
      <c r="E179" s="133" t="s">
        <v>706</v>
      </c>
      <c r="F179" s="134" t="s">
        <v>707</v>
      </c>
      <c r="G179" s="135" t="s">
        <v>388</v>
      </c>
      <c r="H179" s="136">
        <v>1</v>
      </c>
      <c r="I179" s="137"/>
      <c r="J179" s="138">
        <f t="shared" si="30"/>
        <v>0</v>
      </c>
      <c r="K179" s="139"/>
      <c r="L179" s="30"/>
      <c r="M179" s="140" t="s">
        <v>1</v>
      </c>
      <c r="N179" s="141" t="s">
        <v>41</v>
      </c>
      <c r="P179" s="142">
        <f t="shared" si="31"/>
        <v>0</v>
      </c>
      <c r="Q179" s="142">
        <v>0</v>
      </c>
      <c r="R179" s="142">
        <f t="shared" si="32"/>
        <v>0</v>
      </c>
      <c r="S179" s="142">
        <v>0</v>
      </c>
      <c r="T179" s="143">
        <f t="shared" si="33"/>
        <v>0</v>
      </c>
      <c r="AR179" s="144" t="s">
        <v>197</v>
      </c>
      <c r="AT179" s="144" t="s">
        <v>127</v>
      </c>
      <c r="AU179" s="144" t="s">
        <v>84</v>
      </c>
      <c r="AY179" s="15" t="s">
        <v>125</v>
      </c>
      <c r="BE179" s="145">
        <f t="shared" si="34"/>
        <v>0</v>
      </c>
      <c r="BF179" s="145">
        <f t="shared" si="35"/>
        <v>0</v>
      </c>
      <c r="BG179" s="145">
        <f t="shared" si="36"/>
        <v>0</v>
      </c>
      <c r="BH179" s="145">
        <f t="shared" si="37"/>
        <v>0</v>
      </c>
      <c r="BI179" s="145">
        <f t="shared" si="38"/>
        <v>0</v>
      </c>
      <c r="BJ179" s="15" t="s">
        <v>84</v>
      </c>
      <c r="BK179" s="145">
        <f t="shared" si="39"/>
        <v>0</v>
      </c>
      <c r="BL179" s="15" t="s">
        <v>197</v>
      </c>
      <c r="BM179" s="144" t="s">
        <v>708</v>
      </c>
    </row>
    <row r="180" spans="2:65" s="1" customFormat="1" ht="16.350000000000001" customHeight="1">
      <c r="B180" s="131"/>
      <c r="C180" s="132" t="s">
        <v>385</v>
      </c>
      <c r="D180" s="132" t="s">
        <v>127</v>
      </c>
      <c r="E180" s="133" t="s">
        <v>709</v>
      </c>
      <c r="F180" s="134" t="s">
        <v>710</v>
      </c>
      <c r="G180" s="135" t="s">
        <v>388</v>
      </c>
      <c r="H180" s="136">
        <v>1</v>
      </c>
      <c r="I180" s="137"/>
      <c r="J180" s="138">
        <f t="shared" si="30"/>
        <v>0</v>
      </c>
      <c r="K180" s="139"/>
      <c r="L180" s="30"/>
      <c r="M180" s="140" t="s">
        <v>1</v>
      </c>
      <c r="N180" s="141" t="s">
        <v>41</v>
      </c>
      <c r="P180" s="142">
        <f t="shared" si="31"/>
        <v>0</v>
      </c>
      <c r="Q180" s="142">
        <v>0</v>
      </c>
      <c r="R180" s="142">
        <f t="shared" si="32"/>
        <v>0</v>
      </c>
      <c r="S180" s="142">
        <v>0</v>
      </c>
      <c r="T180" s="143">
        <f t="shared" si="33"/>
        <v>0</v>
      </c>
      <c r="AR180" s="144" t="s">
        <v>197</v>
      </c>
      <c r="AT180" s="144" t="s">
        <v>127</v>
      </c>
      <c r="AU180" s="144" t="s">
        <v>84</v>
      </c>
      <c r="AY180" s="15" t="s">
        <v>125</v>
      </c>
      <c r="BE180" s="145">
        <f t="shared" si="34"/>
        <v>0</v>
      </c>
      <c r="BF180" s="145">
        <f t="shared" si="35"/>
        <v>0</v>
      </c>
      <c r="BG180" s="145">
        <f t="shared" si="36"/>
        <v>0</v>
      </c>
      <c r="BH180" s="145">
        <f t="shared" si="37"/>
        <v>0</v>
      </c>
      <c r="BI180" s="145">
        <f t="shared" si="38"/>
        <v>0</v>
      </c>
      <c r="BJ180" s="15" t="s">
        <v>84</v>
      </c>
      <c r="BK180" s="145">
        <f t="shared" si="39"/>
        <v>0</v>
      </c>
      <c r="BL180" s="15" t="s">
        <v>197</v>
      </c>
      <c r="BM180" s="144" t="s">
        <v>711</v>
      </c>
    </row>
    <row r="181" spans="2:65" s="1" customFormat="1" ht="16.350000000000001" customHeight="1">
      <c r="B181" s="131"/>
      <c r="C181" s="132" t="s">
        <v>390</v>
      </c>
      <c r="D181" s="132" t="s">
        <v>127</v>
      </c>
      <c r="E181" s="133" t="s">
        <v>712</v>
      </c>
      <c r="F181" s="134" t="s">
        <v>713</v>
      </c>
      <c r="G181" s="135" t="s">
        <v>388</v>
      </c>
      <c r="H181" s="136">
        <v>1</v>
      </c>
      <c r="I181" s="137"/>
      <c r="J181" s="138">
        <f t="shared" si="30"/>
        <v>0</v>
      </c>
      <c r="K181" s="139"/>
      <c r="L181" s="30"/>
      <c r="M181" s="140" t="s">
        <v>1</v>
      </c>
      <c r="N181" s="141" t="s">
        <v>41</v>
      </c>
      <c r="P181" s="142">
        <f t="shared" si="31"/>
        <v>0</v>
      </c>
      <c r="Q181" s="142">
        <v>0</v>
      </c>
      <c r="R181" s="142">
        <f t="shared" si="32"/>
        <v>0</v>
      </c>
      <c r="S181" s="142">
        <v>0</v>
      </c>
      <c r="T181" s="143">
        <f t="shared" si="33"/>
        <v>0</v>
      </c>
      <c r="AR181" s="144" t="s">
        <v>197</v>
      </c>
      <c r="AT181" s="144" t="s">
        <v>127</v>
      </c>
      <c r="AU181" s="144" t="s">
        <v>84</v>
      </c>
      <c r="AY181" s="15" t="s">
        <v>125</v>
      </c>
      <c r="BE181" s="145">
        <f t="shared" si="34"/>
        <v>0</v>
      </c>
      <c r="BF181" s="145">
        <f t="shared" si="35"/>
        <v>0</v>
      </c>
      <c r="BG181" s="145">
        <f t="shared" si="36"/>
        <v>0</v>
      </c>
      <c r="BH181" s="145">
        <f t="shared" si="37"/>
        <v>0</v>
      </c>
      <c r="BI181" s="145">
        <f t="shared" si="38"/>
        <v>0</v>
      </c>
      <c r="BJ181" s="15" t="s">
        <v>84</v>
      </c>
      <c r="BK181" s="145">
        <f t="shared" si="39"/>
        <v>0</v>
      </c>
      <c r="BL181" s="15" t="s">
        <v>197</v>
      </c>
      <c r="BM181" s="144" t="s">
        <v>714</v>
      </c>
    </row>
    <row r="182" spans="2:65" s="11" customFormat="1" ht="25.9" customHeight="1">
      <c r="B182" s="119"/>
      <c r="D182" s="120" t="s">
        <v>75</v>
      </c>
      <c r="E182" s="121" t="s">
        <v>715</v>
      </c>
      <c r="F182" s="121" t="s">
        <v>126</v>
      </c>
      <c r="I182" s="122"/>
      <c r="J182" s="123">
        <f>BK182</f>
        <v>0</v>
      </c>
      <c r="L182" s="119"/>
      <c r="M182" s="124"/>
      <c r="P182" s="125">
        <f>SUM(P183:P209)</f>
        <v>0</v>
      </c>
      <c r="R182" s="125">
        <f>SUM(R183:R209)</f>
        <v>0</v>
      </c>
      <c r="T182" s="126">
        <f>SUM(T183:T209)</f>
        <v>0</v>
      </c>
      <c r="AR182" s="120" t="s">
        <v>84</v>
      </c>
      <c r="AT182" s="127" t="s">
        <v>75</v>
      </c>
      <c r="AU182" s="127" t="s">
        <v>76</v>
      </c>
      <c r="AY182" s="120" t="s">
        <v>125</v>
      </c>
      <c r="BK182" s="128">
        <f>SUM(BK183:BK209)</f>
        <v>0</v>
      </c>
    </row>
    <row r="183" spans="2:65" s="1" customFormat="1" ht="16.350000000000001" customHeight="1">
      <c r="B183" s="131"/>
      <c r="C183" s="132" t="s">
        <v>394</v>
      </c>
      <c r="D183" s="132" t="s">
        <v>127</v>
      </c>
      <c r="E183" s="133" t="s">
        <v>716</v>
      </c>
      <c r="F183" s="134" t="s">
        <v>717</v>
      </c>
      <c r="G183" s="135" t="s">
        <v>139</v>
      </c>
      <c r="H183" s="136">
        <v>5</v>
      </c>
      <c r="I183" s="137"/>
      <c r="J183" s="138">
        <f t="shared" ref="J183:J209" si="40">ROUND(I183*H183,2)</f>
        <v>0</v>
      </c>
      <c r="K183" s="139"/>
      <c r="L183" s="30"/>
      <c r="M183" s="140" t="s">
        <v>1</v>
      </c>
      <c r="N183" s="141" t="s">
        <v>41</v>
      </c>
      <c r="P183" s="142">
        <f t="shared" ref="P183:P209" si="41">O183*H183</f>
        <v>0</v>
      </c>
      <c r="Q183" s="142">
        <v>0</v>
      </c>
      <c r="R183" s="142">
        <f t="shared" ref="R183:R209" si="42">Q183*H183</f>
        <v>0</v>
      </c>
      <c r="S183" s="142">
        <v>0</v>
      </c>
      <c r="T183" s="143">
        <f t="shared" ref="T183:T209" si="43">S183*H183</f>
        <v>0</v>
      </c>
      <c r="AR183" s="144" t="s">
        <v>197</v>
      </c>
      <c r="AT183" s="144" t="s">
        <v>127</v>
      </c>
      <c r="AU183" s="144" t="s">
        <v>84</v>
      </c>
      <c r="AY183" s="15" t="s">
        <v>125</v>
      </c>
      <c r="BE183" s="145">
        <f t="shared" ref="BE183:BE209" si="44">IF(N183="základní",J183,0)</f>
        <v>0</v>
      </c>
      <c r="BF183" s="145">
        <f t="shared" ref="BF183:BF209" si="45">IF(N183="snížená",J183,0)</f>
        <v>0</v>
      </c>
      <c r="BG183" s="145">
        <f t="shared" ref="BG183:BG209" si="46">IF(N183="zákl. přenesená",J183,0)</f>
        <v>0</v>
      </c>
      <c r="BH183" s="145">
        <f t="shared" ref="BH183:BH209" si="47">IF(N183="sníž. přenesená",J183,0)</f>
        <v>0</v>
      </c>
      <c r="BI183" s="145">
        <f t="shared" ref="BI183:BI209" si="48">IF(N183="nulová",J183,0)</f>
        <v>0</v>
      </c>
      <c r="BJ183" s="15" t="s">
        <v>84</v>
      </c>
      <c r="BK183" s="145">
        <f t="shared" ref="BK183:BK209" si="49">ROUND(I183*H183,2)</f>
        <v>0</v>
      </c>
      <c r="BL183" s="15" t="s">
        <v>197</v>
      </c>
      <c r="BM183" s="144" t="s">
        <v>718</v>
      </c>
    </row>
    <row r="184" spans="2:65" s="1" customFormat="1" ht="16.350000000000001" customHeight="1">
      <c r="B184" s="131"/>
      <c r="C184" s="132" t="s">
        <v>398</v>
      </c>
      <c r="D184" s="132" t="s">
        <v>127</v>
      </c>
      <c r="E184" s="133" t="s">
        <v>719</v>
      </c>
      <c r="F184" s="134" t="s">
        <v>720</v>
      </c>
      <c r="G184" s="135" t="s">
        <v>175</v>
      </c>
      <c r="H184" s="136">
        <v>20</v>
      </c>
      <c r="I184" s="137"/>
      <c r="J184" s="138">
        <f t="shared" si="40"/>
        <v>0</v>
      </c>
      <c r="K184" s="139"/>
      <c r="L184" s="30"/>
      <c r="M184" s="140" t="s">
        <v>1</v>
      </c>
      <c r="N184" s="141" t="s">
        <v>41</v>
      </c>
      <c r="P184" s="142">
        <f t="shared" si="41"/>
        <v>0</v>
      </c>
      <c r="Q184" s="142">
        <v>0</v>
      </c>
      <c r="R184" s="142">
        <f t="shared" si="42"/>
        <v>0</v>
      </c>
      <c r="S184" s="142">
        <v>0</v>
      </c>
      <c r="T184" s="143">
        <f t="shared" si="43"/>
        <v>0</v>
      </c>
      <c r="AR184" s="144" t="s">
        <v>197</v>
      </c>
      <c r="AT184" s="144" t="s">
        <v>127</v>
      </c>
      <c r="AU184" s="144" t="s">
        <v>84</v>
      </c>
      <c r="AY184" s="15" t="s">
        <v>125</v>
      </c>
      <c r="BE184" s="145">
        <f t="shared" si="44"/>
        <v>0</v>
      </c>
      <c r="BF184" s="145">
        <f t="shared" si="45"/>
        <v>0</v>
      </c>
      <c r="BG184" s="145">
        <f t="shared" si="46"/>
        <v>0</v>
      </c>
      <c r="BH184" s="145">
        <f t="shared" si="47"/>
        <v>0</v>
      </c>
      <c r="BI184" s="145">
        <f t="shared" si="48"/>
        <v>0</v>
      </c>
      <c r="BJ184" s="15" t="s">
        <v>84</v>
      </c>
      <c r="BK184" s="145">
        <f t="shared" si="49"/>
        <v>0</v>
      </c>
      <c r="BL184" s="15" t="s">
        <v>197</v>
      </c>
      <c r="BM184" s="144" t="s">
        <v>721</v>
      </c>
    </row>
    <row r="185" spans="2:65" s="1" customFormat="1" ht="16.350000000000001" customHeight="1">
      <c r="B185" s="131"/>
      <c r="C185" s="132" t="s">
        <v>402</v>
      </c>
      <c r="D185" s="132" t="s">
        <v>127</v>
      </c>
      <c r="E185" s="133" t="s">
        <v>722</v>
      </c>
      <c r="F185" s="134" t="s">
        <v>723</v>
      </c>
      <c r="G185" s="135" t="s">
        <v>151</v>
      </c>
      <c r="H185" s="136">
        <v>7.2</v>
      </c>
      <c r="I185" s="137"/>
      <c r="J185" s="138">
        <f t="shared" si="40"/>
        <v>0</v>
      </c>
      <c r="K185" s="139"/>
      <c r="L185" s="30"/>
      <c r="M185" s="140" t="s">
        <v>1</v>
      </c>
      <c r="N185" s="141" t="s">
        <v>41</v>
      </c>
      <c r="P185" s="142">
        <f t="shared" si="41"/>
        <v>0</v>
      </c>
      <c r="Q185" s="142">
        <v>0</v>
      </c>
      <c r="R185" s="142">
        <f t="shared" si="42"/>
        <v>0</v>
      </c>
      <c r="S185" s="142">
        <v>0</v>
      </c>
      <c r="T185" s="143">
        <f t="shared" si="43"/>
        <v>0</v>
      </c>
      <c r="AR185" s="144" t="s">
        <v>197</v>
      </c>
      <c r="AT185" s="144" t="s">
        <v>127</v>
      </c>
      <c r="AU185" s="144" t="s">
        <v>84</v>
      </c>
      <c r="AY185" s="15" t="s">
        <v>125</v>
      </c>
      <c r="BE185" s="145">
        <f t="shared" si="44"/>
        <v>0</v>
      </c>
      <c r="BF185" s="145">
        <f t="shared" si="45"/>
        <v>0</v>
      </c>
      <c r="BG185" s="145">
        <f t="shared" si="46"/>
        <v>0</v>
      </c>
      <c r="BH185" s="145">
        <f t="shared" si="47"/>
        <v>0</v>
      </c>
      <c r="BI185" s="145">
        <f t="shared" si="48"/>
        <v>0</v>
      </c>
      <c r="BJ185" s="15" t="s">
        <v>84</v>
      </c>
      <c r="BK185" s="145">
        <f t="shared" si="49"/>
        <v>0</v>
      </c>
      <c r="BL185" s="15" t="s">
        <v>197</v>
      </c>
      <c r="BM185" s="144" t="s">
        <v>724</v>
      </c>
    </row>
    <row r="186" spans="2:65" s="1" customFormat="1" ht="16.350000000000001" customHeight="1">
      <c r="B186" s="131"/>
      <c r="C186" s="132" t="s">
        <v>406</v>
      </c>
      <c r="D186" s="132" t="s">
        <v>127</v>
      </c>
      <c r="E186" s="133" t="s">
        <v>725</v>
      </c>
      <c r="F186" s="134" t="s">
        <v>726</v>
      </c>
      <c r="G186" s="135" t="s">
        <v>151</v>
      </c>
      <c r="H186" s="136">
        <v>0.8</v>
      </c>
      <c r="I186" s="137"/>
      <c r="J186" s="138">
        <f t="shared" si="40"/>
        <v>0</v>
      </c>
      <c r="K186" s="139"/>
      <c r="L186" s="30"/>
      <c r="M186" s="140" t="s">
        <v>1</v>
      </c>
      <c r="N186" s="141" t="s">
        <v>41</v>
      </c>
      <c r="P186" s="142">
        <f t="shared" si="41"/>
        <v>0</v>
      </c>
      <c r="Q186" s="142">
        <v>0</v>
      </c>
      <c r="R186" s="142">
        <f t="shared" si="42"/>
        <v>0</v>
      </c>
      <c r="S186" s="142">
        <v>0</v>
      </c>
      <c r="T186" s="143">
        <f t="shared" si="43"/>
        <v>0</v>
      </c>
      <c r="AR186" s="144" t="s">
        <v>197</v>
      </c>
      <c r="AT186" s="144" t="s">
        <v>127</v>
      </c>
      <c r="AU186" s="144" t="s">
        <v>84</v>
      </c>
      <c r="AY186" s="15" t="s">
        <v>125</v>
      </c>
      <c r="BE186" s="145">
        <f t="shared" si="44"/>
        <v>0</v>
      </c>
      <c r="BF186" s="145">
        <f t="shared" si="45"/>
        <v>0</v>
      </c>
      <c r="BG186" s="145">
        <f t="shared" si="46"/>
        <v>0</v>
      </c>
      <c r="BH186" s="145">
        <f t="shared" si="47"/>
        <v>0</v>
      </c>
      <c r="BI186" s="145">
        <f t="shared" si="48"/>
        <v>0</v>
      </c>
      <c r="BJ186" s="15" t="s">
        <v>84</v>
      </c>
      <c r="BK186" s="145">
        <f t="shared" si="49"/>
        <v>0</v>
      </c>
      <c r="BL186" s="15" t="s">
        <v>197</v>
      </c>
      <c r="BM186" s="144" t="s">
        <v>727</v>
      </c>
    </row>
    <row r="187" spans="2:65" s="1" customFormat="1" ht="16.350000000000001" customHeight="1">
      <c r="B187" s="131"/>
      <c r="C187" s="132" t="s">
        <v>412</v>
      </c>
      <c r="D187" s="132" t="s">
        <v>127</v>
      </c>
      <c r="E187" s="133" t="s">
        <v>725</v>
      </c>
      <c r="F187" s="134" t="s">
        <v>726</v>
      </c>
      <c r="G187" s="135" t="s">
        <v>151</v>
      </c>
      <c r="H187" s="136">
        <v>3</v>
      </c>
      <c r="I187" s="137"/>
      <c r="J187" s="138">
        <f t="shared" si="40"/>
        <v>0</v>
      </c>
      <c r="K187" s="139"/>
      <c r="L187" s="30"/>
      <c r="M187" s="140" t="s">
        <v>1</v>
      </c>
      <c r="N187" s="141" t="s">
        <v>41</v>
      </c>
      <c r="P187" s="142">
        <f t="shared" si="41"/>
        <v>0</v>
      </c>
      <c r="Q187" s="142">
        <v>0</v>
      </c>
      <c r="R187" s="142">
        <f t="shared" si="42"/>
        <v>0</v>
      </c>
      <c r="S187" s="142">
        <v>0</v>
      </c>
      <c r="T187" s="143">
        <f t="shared" si="43"/>
        <v>0</v>
      </c>
      <c r="AR187" s="144" t="s">
        <v>197</v>
      </c>
      <c r="AT187" s="144" t="s">
        <v>127</v>
      </c>
      <c r="AU187" s="144" t="s">
        <v>84</v>
      </c>
      <c r="AY187" s="15" t="s">
        <v>125</v>
      </c>
      <c r="BE187" s="145">
        <f t="shared" si="44"/>
        <v>0</v>
      </c>
      <c r="BF187" s="145">
        <f t="shared" si="45"/>
        <v>0</v>
      </c>
      <c r="BG187" s="145">
        <f t="shared" si="46"/>
        <v>0</v>
      </c>
      <c r="BH187" s="145">
        <f t="shared" si="47"/>
        <v>0</v>
      </c>
      <c r="BI187" s="145">
        <f t="shared" si="48"/>
        <v>0</v>
      </c>
      <c r="BJ187" s="15" t="s">
        <v>84</v>
      </c>
      <c r="BK187" s="145">
        <f t="shared" si="49"/>
        <v>0</v>
      </c>
      <c r="BL187" s="15" t="s">
        <v>197</v>
      </c>
      <c r="BM187" s="144" t="s">
        <v>728</v>
      </c>
    </row>
    <row r="188" spans="2:65" s="1" customFormat="1" ht="16.350000000000001" customHeight="1">
      <c r="B188" s="131"/>
      <c r="C188" s="132" t="s">
        <v>417</v>
      </c>
      <c r="D188" s="132" t="s">
        <v>127</v>
      </c>
      <c r="E188" s="133" t="s">
        <v>729</v>
      </c>
      <c r="F188" s="134" t="s">
        <v>730</v>
      </c>
      <c r="G188" s="135" t="s">
        <v>139</v>
      </c>
      <c r="H188" s="136">
        <v>5</v>
      </c>
      <c r="I188" s="137"/>
      <c r="J188" s="138">
        <f t="shared" si="40"/>
        <v>0</v>
      </c>
      <c r="K188" s="139"/>
      <c r="L188" s="30"/>
      <c r="M188" s="140" t="s">
        <v>1</v>
      </c>
      <c r="N188" s="141" t="s">
        <v>41</v>
      </c>
      <c r="P188" s="142">
        <f t="shared" si="41"/>
        <v>0</v>
      </c>
      <c r="Q188" s="142">
        <v>0</v>
      </c>
      <c r="R188" s="142">
        <f t="shared" si="42"/>
        <v>0</v>
      </c>
      <c r="S188" s="142">
        <v>0</v>
      </c>
      <c r="T188" s="143">
        <f t="shared" si="43"/>
        <v>0</v>
      </c>
      <c r="AR188" s="144" t="s">
        <v>197</v>
      </c>
      <c r="AT188" s="144" t="s">
        <v>127</v>
      </c>
      <c r="AU188" s="144" t="s">
        <v>84</v>
      </c>
      <c r="AY188" s="15" t="s">
        <v>125</v>
      </c>
      <c r="BE188" s="145">
        <f t="shared" si="44"/>
        <v>0</v>
      </c>
      <c r="BF188" s="145">
        <f t="shared" si="45"/>
        <v>0</v>
      </c>
      <c r="BG188" s="145">
        <f t="shared" si="46"/>
        <v>0</v>
      </c>
      <c r="BH188" s="145">
        <f t="shared" si="47"/>
        <v>0</v>
      </c>
      <c r="BI188" s="145">
        <f t="shared" si="48"/>
        <v>0</v>
      </c>
      <c r="BJ188" s="15" t="s">
        <v>84</v>
      </c>
      <c r="BK188" s="145">
        <f t="shared" si="49"/>
        <v>0</v>
      </c>
      <c r="BL188" s="15" t="s">
        <v>197</v>
      </c>
      <c r="BM188" s="144" t="s">
        <v>731</v>
      </c>
    </row>
    <row r="189" spans="2:65" s="1" customFormat="1" ht="16.350000000000001" customHeight="1">
      <c r="B189" s="131"/>
      <c r="C189" s="132" t="s">
        <v>422</v>
      </c>
      <c r="D189" s="132" t="s">
        <v>127</v>
      </c>
      <c r="E189" s="133" t="s">
        <v>732</v>
      </c>
      <c r="F189" s="134" t="s">
        <v>733</v>
      </c>
      <c r="G189" s="135" t="s">
        <v>420</v>
      </c>
      <c r="H189" s="136">
        <v>2</v>
      </c>
      <c r="I189" s="137"/>
      <c r="J189" s="138">
        <f t="shared" si="40"/>
        <v>0</v>
      </c>
      <c r="K189" s="139"/>
      <c r="L189" s="30"/>
      <c r="M189" s="140" t="s">
        <v>1</v>
      </c>
      <c r="N189" s="141" t="s">
        <v>41</v>
      </c>
      <c r="P189" s="142">
        <f t="shared" si="41"/>
        <v>0</v>
      </c>
      <c r="Q189" s="142">
        <v>0</v>
      </c>
      <c r="R189" s="142">
        <f t="shared" si="42"/>
        <v>0</v>
      </c>
      <c r="S189" s="142">
        <v>0</v>
      </c>
      <c r="T189" s="143">
        <f t="shared" si="43"/>
        <v>0</v>
      </c>
      <c r="AR189" s="144" t="s">
        <v>197</v>
      </c>
      <c r="AT189" s="144" t="s">
        <v>127</v>
      </c>
      <c r="AU189" s="144" t="s">
        <v>84</v>
      </c>
      <c r="AY189" s="15" t="s">
        <v>125</v>
      </c>
      <c r="BE189" s="145">
        <f t="shared" si="44"/>
        <v>0</v>
      </c>
      <c r="BF189" s="145">
        <f t="shared" si="45"/>
        <v>0</v>
      </c>
      <c r="BG189" s="145">
        <f t="shared" si="46"/>
        <v>0</v>
      </c>
      <c r="BH189" s="145">
        <f t="shared" si="47"/>
        <v>0</v>
      </c>
      <c r="BI189" s="145">
        <f t="shared" si="48"/>
        <v>0</v>
      </c>
      <c r="BJ189" s="15" t="s">
        <v>84</v>
      </c>
      <c r="BK189" s="145">
        <f t="shared" si="49"/>
        <v>0</v>
      </c>
      <c r="BL189" s="15" t="s">
        <v>197</v>
      </c>
      <c r="BM189" s="144" t="s">
        <v>734</v>
      </c>
    </row>
    <row r="190" spans="2:65" s="1" customFormat="1" ht="16.350000000000001" customHeight="1">
      <c r="B190" s="131"/>
      <c r="C190" s="132" t="s">
        <v>427</v>
      </c>
      <c r="D190" s="132" t="s">
        <v>127</v>
      </c>
      <c r="E190" s="133" t="s">
        <v>732</v>
      </c>
      <c r="F190" s="134" t="s">
        <v>733</v>
      </c>
      <c r="G190" s="135" t="s">
        <v>420</v>
      </c>
      <c r="H190" s="136">
        <v>2</v>
      </c>
      <c r="I190" s="137"/>
      <c r="J190" s="138">
        <f t="shared" si="40"/>
        <v>0</v>
      </c>
      <c r="K190" s="139"/>
      <c r="L190" s="30"/>
      <c r="M190" s="140" t="s">
        <v>1</v>
      </c>
      <c r="N190" s="141" t="s">
        <v>41</v>
      </c>
      <c r="P190" s="142">
        <f t="shared" si="41"/>
        <v>0</v>
      </c>
      <c r="Q190" s="142">
        <v>0</v>
      </c>
      <c r="R190" s="142">
        <f t="shared" si="42"/>
        <v>0</v>
      </c>
      <c r="S190" s="142">
        <v>0</v>
      </c>
      <c r="T190" s="143">
        <f t="shared" si="43"/>
        <v>0</v>
      </c>
      <c r="AR190" s="144" t="s">
        <v>197</v>
      </c>
      <c r="AT190" s="144" t="s">
        <v>127</v>
      </c>
      <c r="AU190" s="144" t="s">
        <v>84</v>
      </c>
      <c r="AY190" s="15" t="s">
        <v>125</v>
      </c>
      <c r="BE190" s="145">
        <f t="shared" si="44"/>
        <v>0</v>
      </c>
      <c r="BF190" s="145">
        <f t="shared" si="45"/>
        <v>0</v>
      </c>
      <c r="BG190" s="145">
        <f t="shared" si="46"/>
        <v>0</v>
      </c>
      <c r="BH190" s="145">
        <f t="shared" si="47"/>
        <v>0</v>
      </c>
      <c r="BI190" s="145">
        <f t="shared" si="48"/>
        <v>0</v>
      </c>
      <c r="BJ190" s="15" t="s">
        <v>84</v>
      </c>
      <c r="BK190" s="145">
        <f t="shared" si="49"/>
        <v>0</v>
      </c>
      <c r="BL190" s="15" t="s">
        <v>197</v>
      </c>
      <c r="BM190" s="144" t="s">
        <v>735</v>
      </c>
    </row>
    <row r="191" spans="2:65" s="1" customFormat="1" ht="16.350000000000001" customHeight="1">
      <c r="B191" s="131"/>
      <c r="C191" s="132" t="s">
        <v>432</v>
      </c>
      <c r="D191" s="132" t="s">
        <v>127</v>
      </c>
      <c r="E191" s="133" t="s">
        <v>736</v>
      </c>
      <c r="F191" s="134" t="s">
        <v>737</v>
      </c>
      <c r="G191" s="135" t="s">
        <v>151</v>
      </c>
      <c r="H191" s="136">
        <v>7.2</v>
      </c>
      <c r="I191" s="137"/>
      <c r="J191" s="138">
        <f t="shared" si="40"/>
        <v>0</v>
      </c>
      <c r="K191" s="139"/>
      <c r="L191" s="30"/>
      <c r="M191" s="140" t="s">
        <v>1</v>
      </c>
      <c r="N191" s="141" t="s">
        <v>41</v>
      </c>
      <c r="P191" s="142">
        <f t="shared" si="41"/>
        <v>0</v>
      </c>
      <c r="Q191" s="142">
        <v>0</v>
      </c>
      <c r="R191" s="142">
        <f t="shared" si="42"/>
        <v>0</v>
      </c>
      <c r="S191" s="142">
        <v>0</v>
      </c>
      <c r="T191" s="143">
        <f t="shared" si="43"/>
        <v>0</v>
      </c>
      <c r="AR191" s="144" t="s">
        <v>197</v>
      </c>
      <c r="AT191" s="144" t="s">
        <v>127</v>
      </c>
      <c r="AU191" s="144" t="s">
        <v>84</v>
      </c>
      <c r="AY191" s="15" t="s">
        <v>125</v>
      </c>
      <c r="BE191" s="145">
        <f t="shared" si="44"/>
        <v>0</v>
      </c>
      <c r="BF191" s="145">
        <f t="shared" si="45"/>
        <v>0</v>
      </c>
      <c r="BG191" s="145">
        <f t="shared" si="46"/>
        <v>0</v>
      </c>
      <c r="BH191" s="145">
        <f t="shared" si="47"/>
        <v>0</v>
      </c>
      <c r="BI191" s="145">
        <f t="shared" si="48"/>
        <v>0</v>
      </c>
      <c r="BJ191" s="15" t="s">
        <v>84</v>
      </c>
      <c r="BK191" s="145">
        <f t="shared" si="49"/>
        <v>0</v>
      </c>
      <c r="BL191" s="15" t="s">
        <v>197</v>
      </c>
      <c r="BM191" s="144" t="s">
        <v>738</v>
      </c>
    </row>
    <row r="192" spans="2:65" s="1" customFormat="1" ht="16.350000000000001" customHeight="1">
      <c r="B192" s="131"/>
      <c r="C192" s="132" t="s">
        <v>436</v>
      </c>
      <c r="D192" s="132" t="s">
        <v>127</v>
      </c>
      <c r="E192" s="133" t="s">
        <v>739</v>
      </c>
      <c r="F192" s="134" t="s">
        <v>740</v>
      </c>
      <c r="G192" s="135" t="s">
        <v>175</v>
      </c>
      <c r="H192" s="136">
        <v>66</v>
      </c>
      <c r="I192" s="137"/>
      <c r="J192" s="138">
        <f t="shared" si="40"/>
        <v>0</v>
      </c>
      <c r="K192" s="139"/>
      <c r="L192" s="30"/>
      <c r="M192" s="140" t="s">
        <v>1</v>
      </c>
      <c r="N192" s="141" t="s">
        <v>41</v>
      </c>
      <c r="P192" s="142">
        <f t="shared" si="41"/>
        <v>0</v>
      </c>
      <c r="Q192" s="142">
        <v>0</v>
      </c>
      <c r="R192" s="142">
        <f t="shared" si="42"/>
        <v>0</v>
      </c>
      <c r="S192" s="142">
        <v>0</v>
      </c>
      <c r="T192" s="143">
        <f t="shared" si="43"/>
        <v>0</v>
      </c>
      <c r="AR192" s="144" t="s">
        <v>197</v>
      </c>
      <c r="AT192" s="144" t="s">
        <v>127</v>
      </c>
      <c r="AU192" s="144" t="s">
        <v>84</v>
      </c>
      <c r="AY192" s="15" t="s">
        <v>125</v>
      </c>
      <c r="BE192" s="145">
        <f t="shared" si="44"/>
        <v>0</v>
      </c>
      <c r="BF192" s="145">
        <f t="shared" si="45"/>
        <v>0</v>
      </c>
      <c r="BG192" s="145">
        <f t="shared" si="46"/>
        <v>0</v>
      </c>
      <c r="BH192" s="145">
        <f t="shared" si="47"/>
        <v>0</v>
      </c>
      <c r="BI192" s="145">
        <f t="shared" si="48"/>
        <v>0</v>
      </c>
      <c r="BJ192" s="15" t="s">
        <v>84</v>
      </c>
      <c r="BK192" s="145">
        <f t="shared" si="49"/>
        <v>0</v>
      </c>
      <c r="BL192" s="15" t="s">
        <v>197</v>
      </c>
      <c r="BM192" s="144" t="s">
        <v>741</v>
      </c>
    </row>
    <row r="193" spans="2:65" s="1" customFormat="1" ht="16.350000000000001" customHeight="1">
      <c r="B193" s="131"/>
      <c r="C193" s="132" t="s">
        <v>441</v>
      </c>
      <c r="D193" s="132" t="s">
        <v>127</v>
      </c>
      <c r="E193" s="133" t="s">
        <v>742</v>
      </c>
      <c r="F193" s="134" t="s">
        <v>743</v>
      </c>
      <c r="G193" s="135" t="s">
        <v>175</v>
      </c>
      <c r="H193" s="136">
        <v>10</v>
      </c>
      <c r="I193" s="137"/>
      <c r="J193" s="138">
        <f t="shared" si="40"/>
        <v>0</v>
      </c>
      <c r="K193" s="139"/>
      <c r="L193" s="30"/>
      <c r="M193" s="140" t="s">
        <v>1</v>
      </c>
      <c r="N193" s="141" t="s">
        <v>41</v>
      </c>
      <c r="P193" s="142">
        <f t="shared" si="41"/>
        <v>0</v>
      </c>
      <c r="Q193" s="142">
        <v>0</v>
      </c>
      <c r="R193" s="142">
        <f t="shared" si="42"/>
        <v>0</v>
      </c>
      <c r="S193" s="142">
        <v>0</v>
      </c>
      <c r="T193" s="143">
        <f t="shared" si="43"/>
        <v>0</v>
      </c>
      <c r="AR193" s="144" t="s">
        <v>197</v>
      </c>
      <c r="AT193" s="144" t="s">
        <v>127</v>
      </c>
      <c r="AU193" s="144" t="s">
        <v>84</v>
      </c>
      <c r="AY193" s="15" t="s">
        <v>125</v>
      </c>
      <c r="BE193" s="145">
        <f t="shared" si="44"/>
        <v>0</v>
      </c>
      <c r="BF193" s="145">
        <f t="shared" si="45"/>
        <v>0</v>
      </c>
      <c r="BG193" s="145">
        <f t="shared" si="46"/>
        <v>0</v>
      </c>
      <c r="BH193" s="145">
        <f t="shared" si="47"/>
        <v>0</v>
      </c>
      <c r="BI193" s="145">
        <f t="shared" si="48"/>
        <v>0</v>
      </c>
      <c r="BJ193" s="15" t="s">
        <v>84</v>
      </c>
      <c r="BK193" s="145">
        <f t="shared" si="49"/>
        <v>0</v>
      </c>
      <c r="BL193" s="15" t="s">
        <v>197</v>
      </c>
      <c r="BM193" s="144" t="s">
        <v>744</v>
      </c>
    </row>
    <row r="194" spans="2:65" s="1" customFormat="1" ht="16.350000000000001" customHeight="1">
      <c r="B194" s="131"/>
      <c r="C194" s="132" t="s">
        <v>446</v>
      </c>
      <c r="D194" s="132" t="s">
        <v>127</v>
      </c>
      <c r="E194" s="133" t="s">
        <v>745</v>
      </c>
      <c r="F194" s="134" t="s">
        <v>746</v>
      </c>
      <c r="G194" s="135" t="s">
        <v>175</v>
      </c>
      <c r="H194" s="136">
        <v>18</v>
      </c>
      <c r="I194" s="137"/>
      <c r="J194" s="138">
        <f t="shared" si="40"/>
        <v>0</v>
      </c>
      <c r="K194" s="139"/>
      <c r="L194" s="30"/>
      <c r="M194" s="140" t="s">
        <v>1</v>
      </c>
      <c r="N194" s="141" t="s">
        <v>41</v>
      </c>
      <c r="P194" s="142">
        <f t="shared" si="41"/>
        <v>0</v>
      </c>
      <c r="Q194" s="142">
        <v>0</v>
      </c>
      <c r="R194" s="142">
        <f t="shared" si="42"/>
        <v>0</v>
      </c>
      <c r="S194" s="142">
        <v>0</v>
      </c>
      <c r="T194" s="143">
        <f t="shared" si="43"/>
        <v>0</v>
      </c>
      <c r="AR194" s="144" t="s">
        <v>197</v>
      </c>
      <c r="AT194" s="144" t="s">
        <v>127</v>
      </c>
      <c r="AU194" s="144" t="s">
        <v>84</v>
      </c>
      <c r="AY194" s="15" t="s">
        <v>125</v>
      </c>
      <c r="BE194" s="145">
        <f t="shared" si="44"/>
        <v>0</v>
      </c>
      <c r="BF194" s="145">
        <f t="shared" si="45"/>
        <v>0</v>
      </c>
      <c r="BG194" s="145">
        <f t="shared" si="46"/>
        <v>0</v>
      </c>
      <c r="BH194" s="145">
        <f t="shared" si="47"/>
        <v>0</v>
      </c>
      <c r="BI194" s="145">
        <f t="shared" si="48"/>
        <v>0</v>
      </c>
      <c r="BJ194" s="15" t="s">
        <v>84</v>
      </c>
      <c r="BK194" s="145">
        <f t="shared" si="49"/>
        <v>0</v>
      </c>
      <c r="BL194" s="15" t="s">
        <v>197</v>
      </c>
      <c r="BM194" s="144" t="s">
        <v>747</v>
      </c>
    </row>
    <row r="195" spans="2:65" s="1" customFormat="1" ht="16.350000000000001" customHeight="1">
      <c r="B195" s="131"/>
      <c r="C195" s="132" t="s">
        <v>451</v>
      </c>
      <c r="D195" s="132" t="s">
        <v>127</v>
      </c>
      <c r="E195" s="133" t="s">
        <v>748</v>
      </c>
      <c r="F195" s="134" t="s">
        <v>749</v>
      </c>
      <c r="G195" s="135" t="s">
        <v>750</v>
      </c>
      <c r="H195" s="136">
        <v>20</v>
      </c>
      <c r="I195" s="137"/>
      <c r="J195" s="138">
        <f t="shared" si="40"/>
        <v>0</v>
      </c>
      <c r="K195" s="139"/>
      <c r="L195" s="30"/>
      <c r="M195" s="140" t="s">
        <v>1</v>
      </c>
      <c r="N195" s="141" t="s">
        <v>41</v>
      </c>
      <c r="P195" s="142">
        <f t="shared" si="41"/>
        <v>0</v>
      </c>
      <c r="Q195" s="142">
        <v>0</v>
      </c>
      <c r="R195" s="142">
        <f t="shared" si="42"/>
        <v>0</v>
      </c>
      <c r="S195" s="142">
        <v>0</v>
      </c>
      <c r="T195" s="143">
        <f t="shared" si="43"/>
        <v>0</v>
      </c>
      <c r="AR195" s="144" t="s">
        <v>197</v>
      </c>
      <c r="AT195" s="144" t="s">
        <v>127</v>
      </c>
      <c r="AU195" s="144" t="s">
        <v>84</v>
      </c>
      <c r="AY195" s="15" t="s">
        <v>125</v>
      </c>
      <c r="BE195" s="145">
        <f t="shared" si="44"/>
        <v>0</v>
      </c>
      <c r="BF195" s="145">
        <f t="shared" si="45"/>
        <v>0</v>
      </c>
      <c r="BG195" s="145">
        <f t="shared" si="46"/>
        <v>0</v>
      </c>
      <c r="BH195" s="145">
        <f t="shared" si="47"/>
        <v>0</v>
      </c>
      <c r="BI195" s="145">
        <f t="shared" si="48"/>
        <v>0</v>
      </c>
      <c r="BJ195" s="15" t="s">
        <v>84</v>
      </c>
      <c r="BK195" s="145">
        <f t="shared" si="49"/>
        <v>0</v>
      </c>
      <c r="BL195" s="15" t="s">
        <v>197</v>
      </c>
      <c r="BM195" s="144" t="s">
        <v>751</v>
      </c>
    </row>
    <row r="196" spans="2:65" s="1" customFormat="1" ht="16.350000000000001" customHeight="1">
      <c r="B196" s="131"/>
      <c r="C196" s="132" t="s">
        <v>456</v>
      </c>
      <c r="D196" s="132" t="s">
        <v>127</v>
      </c>
      <c r="E196" s="133" t="s">
        <v>752</v>
      </c>
      <c r="F196" s="134" t="s">
        <v>753</v>
      </c>
      <c r="G196" s="135" t="s">
        <v>175</v>
      </c>
      <c r="H196" s="136">
        <v>66</v>
      </c>
      <c r="I196" s="137"/>
      <c r="J196" s="138">
        <f t="shared" si="40"/>
        <v>0</v>
      </c>
      <c r="K196" s="139"/>
      <c r="L196" s="30"/>
      <c r="M196" s="140" t="s">
        <v>1</v>
      </c>
      <c r="N196" s="141" t="s">
        <v>41</v>
      </c>
      <c r="P196" s="142">
        <f t="shared" si="41"/>
        <v>0</v>
      </c>
      <c r="Q196" s="142">
        <v>0</v>
      </c>
      <c r="R196" s="142">
        <f t="shared" si="42"/>
        <v>0</v>
      </c>
      <c r="S196" s="142">
        <v>0</v>
      </c>
      <c r="T196" s="143">
        <f t="shared" si="43"/>
        <v>0</v>
      </c>
      <c r="AR196" s="144" t="s">
        <v>197</v>
      </c>
      <c r="AT196" s="144" t="s">
        <v>127</v>
      </c>
      <c r="AU196" s="144" t="s">
        <v>84</v>
      </c>
      <c r="AY196" s="15" t="s">
        <v>125</v>
      </c>
      <c r="BE196" s="145">
        <f t="shared" si="44"/>
        <v>0</v>
      </c>
      <c r="BF196" s="145">
        <f t="shared" si="45"/>
        <v>0</v>
      </c>
      <c r="BG196" s="145">
        <f t="shared" si="46"/>
        <v>0</v>
      </c>
      <c r="BH196" s="145">
        <f t="shared" si="47"/>
        <v>0</v>
      </c>
      <c r="BI196" s="145">
        <f t="shared" si="48"/>
        <v>0</v>
      </c>
      <c r="BJ196" s="15" t="s">
        <v>84</v>
      </c>
      <c r="BK196" s="145">
        <f t="shared" si="49"/>
        <v>0</v>
      </c>
      <c r="BL196" s="15" t="s">
        <v>197</v>
      </c>
      <c r="BM196" s="144" t="s">
        <v>754</v>
      </c>
    </row>
    <row r="197" spans="2:65" s="1" customFormat="1" ht="16.350000000000001" customHeight="1">
      <c r="B197" s="131"/>
      <c r="C197" s="132" t="s">
        <v>461</v>
      </c>
      <c r="D197" s="132" t="s">
        <v>127</v>
      </c>
      <c r="E197" s="133" t="s">
        <v>752</v>
      </c>
      <c r="F197" s="134" t="s">
        <v>753</v>
      </c>
      <c r="G197" s="135" t="s">
        <v>175</v>
      </c>
      <c r="H197" s="136">
        <v>10</v>
      </c>
      <c r="I197" s="137"/>
      <c r="J197" s="138">
        <f t="shared" si="40"/>
        <v>0</v>
      </c>
      <c r="K197" s="139"/>
      <c r="L197" s="30"/>
      <c r="M197" s="140" t="s">
        <v>1</v>
      </c>
      <c r="N197" s="141" t="s">
        <v>41</v>
      </c>
      <c r="P197" s="142">
        <f t="shared" si="41"/>
        <v>0</v>
      </c>
      <c r="Q197" s="142">
        <v>0</v>
      </c>
      <c r="R197" s="142">
        <f t="shared" si="42"/>
        <v>0</v>
      </c>
      <c r="S197" s="142">
        <v>0</v>
      </c>
      <c r="T197" s="143">
        <f t="shared" si="43"/>
        <v>0</v>
      </c>
      <c r="AR197" s="144" t="s">
        <v>197</v>
      </c>
      <c r="AT197" s="144" t="s">
        <v>127</v>
      </c>
      <c r="AU197" s="144" t="s">
        <v>84</v>
      </c>
      <c r="AY197" s="15" t="s">
        <v>125</v>
      </c>
      <c r="BE197" s="145">
        <f t="shared" si="44"/>
        <v>0</v>
      </c>
      <c r="BF197" s="145">
        <f t="shared" si="45"/>
        <v>0</v>
      </c>
      <c r="BG197" s="145">
        <f t="shared" si="46"/>
        <v>0</v>
      </c>
      <c r="BH197" s="145">
        <f t="shared" si="47"/>
        <v>0</v>
      </c>
      <c r="BI197" s="145">
        <f t="shared" si="48"/>
        <v>0</v>
      </c>
      <c r="BJ197" s="15" t="s">
        <v>84</v>
      </c>
      <c r="BK197" s="145">
        <f t="shared" si="49"/>
        <v>0</v>
      </c>
      <c r="BL197" s="15" t="s">
        <v>197</v>
      </c>
      <c r="BM197" s="144" t="s">
        <v>755</v>
      </c>
    </row>
    <row r="198" spans="2:65" s="1" customFormat="1" ht="16.350000000000001" customHeight="1">
      <c r="B198" s="131"/>
      <c r="C198" s="132" t="s">
        <v>467</v>
      </c>
      <c r="D198" s="132" t="s">
        <v>127</v>
      </c>
      <c r="E198" s="133" t="s">
        <v>756</v>
      </c>
      <c r="F198" s="134" t="s">
        <v>757</v>
      </c>
      <c r="G198" s="135" t="s">
        <v>175</v>
      </c>
      <c r="H198" s="136">
        <v>20</v>
      </c>
      <c r="I198" s="137"/>
      <c r="J198" s="138">
        <f t="shared" si="40"/>
        <v>0</v>
      </c>
      <c r="K198" s="139"/>
      <c r="L198" s="30"/>
      <c r="M198" s="140" t="s">
        <v>1</v>
      </c>
      <c r="N198" s="141" t="s">
        <v>41</v>
      </c>
      <c r="P198" s="142">
        <f t="shared" si="41"/>
        <v>0</v>
      </c>
      <c r="Q198" s="142">
        <v>0</v>
      </c>
      <c r="R198" s="142">
        <f t="shared" si="42"/>
        <v>0</v>
      </c>
      <c r="S198" s="142">
        <v>0</v>
      </c>
      <c r="T198" s="143">
        <f t="shared" si="43"/>
        <v>0</v>
      </c>
      <c r="AR198" s="144" t="s">
        <v>197</v>
      </c>
      <c r="AT198" s="144" t="s">
        <v>127</v>
      </c>
      <c r="AU198" s="144" t="s">
        <v>84</v>
      </c>
      <c r="AY198" s="15" t="s">
        <v>125</v>
      </c>
      <c r="BE198" s="145">
        <f t="shared" si="44"/>
        <v>0</v>
      </c>
      <c r="BF198" s="145">
        <f t="shared" si="45"/>
        <v>0</v>
      </c>
      <c r="BG198" s="145">
        <f t="shared" si="46"/>
        <v>0</v>
      </c>
      <c r="BH198" s="145">
        <f t="shared" si="47"/>
        <v>0</v>
      </c>
      <c r="BI198" s="145">
        <f t="shared" si="48"/>
        <v>0</v>
      </c>
      <c r="BJ198" s="15" t="s">
        <v>84</v>
      </c>
      <c r="BK198" s="145">
        <f t="shared" si="49"/>
        <v>0</v>
      </c>
      <c r="BL198" s="15" t="s">
        <v>197</v>
      </c>
      <c r="BM198" s="144" t="s">
        <v>758</v>
      </c>
    </row>
    <row r="199" spans="2:65" s="1" customFormat="1" ht="16.350000000000001" customHeight="1">
      <c r="B199" s="131"/>
      <c r="C199" s="132" t="s">
        <v>472</v>
      </c>
      <c r="D199" s="132" t="s">
        <v>127</v>
      </c>
      <c r="E199" s="133" t="s">
        <v>759</v>
      </c>
      <c r="F199" s="134" t="s">
        <v>760</v>
      </c>
      <c r="G199" s="135" t="s">
        <v>175</v>
      </c>
      <c r="H199" s="136">
        <v>66</v>
      </c>
      <c r="I199" s="137"/>
      <c r="J199" s="138">
        <f t="shared" si="40"/>
        <v>0</v>
      </c>
      <c r="K199" s="139"/>
      <c r="L199" s="30"/>
      <c r="M199" s="140" t="s">
        <v>1</v>
      </c>
      <c r="N199" s="141" t="s">
        <v>41</v>
      </c>
      <c r="P199" s="142">
        <f t="shared" si="41"/>
        <v>0</v>
      </c>
      <c r="Q199" s="142">
        <v>0</v>
      </c>
      <c r="R199" s="142">
        <f t="shared" si="42"/>
        <v>0</v>
      </c>
      <c r="S199" s="142">
        <v>0</v>
      </c>
      <c r="T199" s="143">
        <f t="shared" si="43"/>
        <v>0</v>
      </c>
      <c r="AR199" s="144" t="s">
        <v>197</v>
      </c>
      <c r="AT199" s="144" t="s">
        <v>127</v>
      </c>
      <c r="AU199" s="144" t="s">
        <v>84</v>
      </c>
      <c r="AY199" s="15" t="s">
        <v>125</v>
      </c>
      <c r="BE199" s="145">
        <f t="shared" si="44"/>
        <v>0</v>
      </c>
      <c r="BF199" s="145">
        <f t="shared" si="45"/>
        <v>0</v>
      </c>
      <c r="BG199" s="145">
        <f t="shared" si="46"/>
        <v>0</v>
      </c>
      <c r="BH199" s="145">
        <f t="shared" si="47"/>
        <v>0</v>
      </c>
      <c r="BI199" s="145">
        <f t="shared" si="48"/>
        <v>0</v>
      </c>
      <c r="BJ199" s="15" t="s">
        <v>84</v>
      </c>
      <c r="BK199" s="145">
        <f t="shared" si="49"/>
        <v>0</v>
      </c>
      <c r="BL199" s="15" t="s">
        <v>197</v>
      </c>
      <c r="BM199" s="144" t="s">
        <v>761</v>
      </c>
    </row>
    <row r="200" spans="2:65" s="1" customFormat="1" ht="16.350000000000001" customHeight="1">
      <c r="B200" s="131"/>
      <c r="C200" s="132" t="s">
        <v>478</v>
      </c>
      <c r="D200" s="132" t="s">
        <v>127</v>
      </c>
      <c r="E200" s="133" t="s">
        <v>762</v>
      </c>
      <c r="F200" s="134" t="s">
        <v>763</v>
      </c>
      <c r="G200" s="135" t="s">
        <v>175</v>
      </c>
      <c r="H200" s="136">
        <v>10</v>
      </c>
      <c r="I200" s="137"/>
      <c r="J200" s="138">
        <f t="shared" si="40"/>
        <v>0</v>
      </c>
      <c r="K200" s="139"/>
      <c r="L200" s="30"/>
      <c r="M200" s="140" t="s">
        <v>1</v>
      </c>
      <c r="N200" s="141" t="s">
        <v>41</v>
      </c>
      <c r="P200" s="142">
        <f t="shared" si="41"/>
        <v>0</v>
      </c>
      <c r="Q200" s="142">
        <v>0</v>
      </c>
      <c r="R200" s="142">
        <f t="shared" si="42"/>
        <v>0</v>
      </c>
      <c r="S200" s="142">
        <v>0</v>
      </c>
      <c r="T200" s="143">
        <f t="shared" si="43"/>
        <v>0</v>
      </c>
      <c r="AR200" s="144" t="s">
        <v>197</v>
      </c>
      <c r="AT200" s="144" t="s">
        <v>127</v>
      </c>
      <c r="AU200" s="144" t="s">
        <v>84</v>
      </c>
      <c r="AY200" s="15" t="s">
        <v>125</v>
      </c>
      <c r="BE200" s="145">
        <f t="shared" si="44"/>
        <v>0</v>
      </c>
      <c r="BF200" s="145">
        <f t="shared" si="45"/>
        <v>0</v>
      </c>
      <c r="BG200" s="145">
        <f t="shared" si="46"/>
        <v>0</v>
      </c>
      <c r="BH200" s="145">
        <f t="shared" si="47"/>
        <v>0</v>
      </c>
      <c r="BI200" s="145">
        <f t="shared" si="48"/>
        <v>0</v>
      </c>
      <c r="BJ200" s="15" t="s">
        <v>84</v>
      </c>
      <c r="BK200" s="145">
        <f t="shared" si="49"/>
        <v>0</v>
      </c>
      <c r="BL200" s="15" t="s">
        <v>197</v>
      </c>
      <c r="BM200" s="144" t="s">
        <v>764</v>
      </c>
    </row>
    <row r="201" spans="2:65" s="1" customFormat="1" ht="16.350000000000001" customHeight="1">
      <c r="B201" s="131"/>
      <c r="C201" s="132" t="s">
        <v>484</v>
      </c>
      <c r="D201" s="132" t="s">
        <v>127</v>
      </c>
      <c r="E201" s="133" t="s">
        <v>765</v>
      </c>
      <c r="F201" s="134" t="s">
        <v>766</v>
      </c>
      <c r="G201" s="135" t="s">
        <v>151</v>
      </c>
      <c r="H201" s="136">
        <v>0.8</v>
      </c>
      <c r="I201" s="137"/>
      <c r="J201" s="138">
        <f t="shared" si="40"/>
        <v>0</v>
      </c>
      <c r="K201" s="139"/>
      <c r="L201" s="30"/>
      <c r="M201" s="140" t="s">
        <v>1</v>
      </c>
      <c r="N201" s="141" t="s">
        <v>41</v>
      </c>
      <c r="P201" s="142">
        <f t="shared" si="41"/>
        <v>0</v>
      </c>
      <c r="Q201" s="142">
        <v>0</v>
      </c>
      <c r="R201" s="142">
        <f t="shared" si="42"/>
        <v>0</v>
      </c>
      <c r="S201" s="142">
        <v>0</v>
      </c>
      <c r="T201" s="143">
        <f t="shared" si="43"/>
        <v>0</v>
      </c>
      <c r="AR201" s="144" t="s">
        <v>197</v>
      </c>
      <c r="AT201" s="144" t="s">
        <v>127</v>
      </c>
      <c r="AU201" s="144" t="s">
        <v>84</v>
      </c>
      <c r="AY201" s="15" t="s">
        <v>125</v>
      </c>
      <c r="BE201" s="145">
        <f t="shared" si="44"/>
        <v>0</v>
      </c>
      <c r="BF201" s="145">
        <f t="shared" si="45"/>
        <v>0</v>
      </c>
      <c r="BG201" s="145">
        <f t="shared" si="46"/>
        <v>0</v>
      </c>
      <c r="BH201" s="145">
        <f t="shared" si="47"/>
        <v>0</v>
      </c>
      <c r="BI201" s="145">
        <f t="shared" si="48"/>
        <v>0</v>
      </c>
      <c r="BJ201" s="15" t="s">
        <v>84</v>
      </c>
      <c r="BK201" s="145">
        <f t="shared" si="49"/>
        <v>0</v>
      </c>
      <c r="BL201" s="15" t="s">
        <v>197</v>
      </c>
      <c r="BM201" s="144" t="s">
        <v>767</v>
      </c>
    </row>
    <row r="202" spans="2:65" s="1" customFormat="1" ht="16.350000000000001" customHeight="1">
      <c r="B202" s="131"/>
      <c r="C202" s="132" t="s">
        <v>488</v>
      </c>
      <c r="D202" s="132" t="s">
        <v>127</v>
      </c>
      <c r="E202" s="133" t="s">
        <v>765</v>
      </c>
      <c r="F202" s="134" t="s">
        <v>766</v>
      </c>
      <c r="G202" s="135" t="s">
        <v>151</v>
      </c>
      <c r="H202" s="136">
        <v>3</v>
      </c>
      <c r="I202" s="137"/>
      <c r="J202" s="138">
        <f t="shared" si="40"/>
        <v>0</v>
      </c>
      <c r="K202" s="139"/>
      <c r="L202" s="30"/>
      <c r="M202" s="140" t="s">
        <v>1</v>
      </c>
      <c r="N202" s="141" t="s">
        <v>41</v>
      </c>
      <c r="P202" s="142">
        <f t="shared" si="41"/>
        <v>0</v>
      </c>
      <c r="Q202" s="142">
        <v>0</v>
      </c>
      <c r="R202" s="142">
        <f t="shared" si="42"/>
        <v>0</v>
      </c>
      <c r="S202" s="142">
        <v>0</v>
      </c>
      <c r="T202" s="143">
        <f t="shared" si="43"/>
        <v>0</v>
      </c>
      <c r="AR202" s="144" t="s">
        <v>197</v>
      </c>
      <c r="AT202" s="144" t="s">
        <v>127</v>
      </c>
      <c r="AU202" s="144" t="s">
        <v>84</v>
      </c>
      <c r="AY202" s="15" t="s">
        <v>125</v>
      </c>
      <c r="BE202" s="145">
        <f t="shared" si="44"/>
        <v>0</v>
      </c>
      <c r="BF202" s="145">
        <f t="shared" si="45"/>
        <v>0</v>
      </c>
      <c r="BG202" s="145">
        <f t="shared" si="46"/>
        <v>0</v>
      </c>
      <c r="BH202" s="145">
        <f t="shared" si="47"/>
        <v>0</v>
      </c>
      <c r="BI202" s="145">
        <f t="shared" si="48"/>
        <v>0</v>
      </c>
      <c r="BJ202" s="15" t="s">
        <v>84</v>
      </c>
      <c r="BK202" s="145">
        <f t="shared" si="49"/>
        <v>0</v>
      </c>
      <c r="BL202" s="15" t="s">
        <v>197</v>
      </c>
      <c r="BM202" s="144" t="s">
        <v>768</v>
      </c>
    </row>
    <row r="203" spans="2:65" s="1" customFormat="1" ht="16.350000000000001" customHeight="1">
      <c r="B203" s="131"/>
      <c r="C203" s="132" t="s">
        <v>492</v>
      </c>
      <c r="D203" s="132" t="s">
        <v>127</v>
      </c>
      <c r="E203" s="133" t="s">
        <v>765</v>
      </c>
      <c r="F203" s="134" t="s">
        <v>766</v>
      </c>
      <c r="G203" s="135" t="s">
        <v>151</v>
      </c>
      <c r="H203" s="136">
        <v>4.62</v>
      </c>
      <c r="I203" s="137"/>
      <c r="J203" s="138">
        <f t="shared" si="40"/>
        <v>0</v>
      </c>
      <c r="K203" s="139"/>
      <c r="L203" s="30"/>
      <c r="M203" s="140" t="s">
        <v>1</v>
      </c>
      <c r="N203" s="141" t="s">
        <v>41</v>
      </c>
      <c r="P203" s="142">
        <f t="shared" si="41"/>
        <v>0</v>
      </c>
      <c r="Q203" s="142">
        <v>0</v>
      </c>
      <c r="R203" s="142">
        <f t="shared" si="42"/>
        <v>0</v>
      </c>
      <c r="S203" s="142">
        <v>0</v>
      </c>
      <c r="T203" s="143">
        <f t="shared" si="43"/>
        <v>0</v>
      </c>
      <c r="AR203" s="144" t="s">
        <v>197</v>
      </c>
      <c r="AT203" s="144" t="s">
        <v>127</v>
      </c>
      <c r="AU203" s="144" t="s">
        <v>84</v>
      </c>
      <c r="AY203" s="15" t="s">
        <v>125</v>
      </c>
      <c r="BE203" s="145">
        <f t="shared" si="44"/>
        <v>0</v>
      </c>
      <c r="BF203" s="145">
        <f t="shared" si="45"/>
        <v>0</v>
      </c>
      <c r="BG203" s="145">
        <f t="shared" si="46"/>
        <v>0</v>
      </c>
      <c r="BH203" s="145">
        <f t="shared" si="47"/>
        <v>0</v>
      </c>
      <c r="BI203" s="145">
        <f t="shared" si="48"/>
        <v>0</v>
      </c>
      <c r="BJ203" s="15" t="s">
        <v>84</v>
      </c>
      <c r="BK203" s="145">
        <f t="shared" si="49"/>
        <v>0</v>
      </c>
      <c r="BL203" s="15" t="s">
        <v>197</v>
      </c>
      <c r="BM203" s="144" t="s">
        <v>769</v>
      </c>
    </row>
    <row r="204" spans="2:65" s="1" customFormat="1" ht="16.350000000000001" customHeight="1">
      <c r="B204" s="131"/>
      <c r="C204" s="132" t="s">
        <v>496</v>
      </c>
      <c r="D204" s="132" t="s">
        <v>127</v>
      </c>
      <c r="E204" s="133" t="s">
        <v>765</v>
      </c>
      <c r="F204" s="134" t="s">
        <v>766</v>
      </c>
      <c r="G204" s="135" t="s">
        <v>151</v>
      </c>
      <c r="H204" s="136">
        <v>2.0299999999999998</v>
      </c>
      <c r="I204" s="137"/>
      <c r="J204" s="138">
        <f t="shared" si="40"/>
        <v>0</v>
      </c>
      <c r="K204" s="139"/>
      <c r="L204" s="30"/>
      <c r="M204" s="140" t="s">
        <v>1</v>
      </c>
      <c r="N204" s="141" t="s">
        <v>41</v>
      </c>
      <c r="P204" s="142">
        <f t="shared" si="41"/>
        <v>0</v>
      </c>
      <c r="Q204" s="142">
        <v>0</v>
      </c>
      <c r="R204" s="142">
        <f t="shared" si="42"/>
        <v>0</v>
      </c>
      <c r="S204" s="142">
        <v>0</v>
      </c>
      <c r="T204" s="143">
        <f t="shared" si="43"/>
        <v>0</v>
      </c>
      <c r="AR204" s="144" t="s">
        <v>197</v>
      </c>
      <c r="AT204" s="144" t="s">
        <v>127</v>
      </c>
      <c r="AU204" s="144" t="s">
        <v>84</v>
      </c>
      <c r="AY204" s="15" t="s">
        <v>125</v>
      </c>
      <c r="BE204" s="145">
        <f t="shared" si="44"/>
        <v>0</v>
      </c>
      <c r="BF204" s="145">
        <f t="shared" si="45"/>
        <v>0</v>
      </c>
      <c r="BG204" s="145">
        <f t="shared" si="46"/>
        <v>0</v>
      </c>
      <c r="BH204" s="145">
        <f t="shared" si="47"/>
        <v>0</v>
      </c>
      <c r="BI204" s="145">
        <f t="shared" si="48"/>
        <v>0</v>
      </c>
      <c r="BJ204" s="15" t="s">
        <v>84</v>
      </c>
      <c r="BK204" s="145">
        <f t="shared" si="49"/>
        <v>0</v>
      </c>
      <c r="BL204" s="15" t="s">
        <v>197</v>
      </c>
      <c r="BM204" s="144" t="s">
        <v>770</v>
      </c>
    </row>
    <row r="205" spans="2:65" s="1" customFormat="1" ht="16.350000000000001" customHeight="1">
      <c r="B205" s="131"/>
      <c r="C205" s="132" t="s">
        <v>501</v>
      </c>
      <c r="D205" s="132" t="s">
        <v>127</v>
      </c>
      <c r="E205" s="133" t="s">
        <v>771</v>
      </c>
      <c r="F205" s="134" t="s">
        <v>772</v>
      </c>
      <c r="G205" s="135" t="s">
        <v>139</v>
      </c>
      <c r="H205" s="136">
        <v>23.1</v>
      </c>
      <c r="I205" s="137"/>
      <c r="J205" s="138">
        <f t="shared" si="40"/>
        <v>0</v>
      </c>
      <c r="K205" s="139"/>
      <c r="L205" s="30"/>
      <c r="M205" s="140" t="s">
        <v>1</v>
      </c>
      <c r="N205" s="141" t="s">
        <v>41</v>
      </c>
      <c r="P205" s="142">
        <f t="shared" si="41"/>
        <v>0</v>
      </c>
      <c r="Q205" s="142">
        <v>0</v>
      </c>
      <c r="R205" s="142">
        <f t="shared" si="42"/>
        <v>0</v>
      </c>
      <c r="S205" s="142">
        <v>0</v>
      </c>
      <c r="T205" s="143">
        <f t="shared" si="43"/>
        <v>0</v>
      </c>
      <c r="AR205" s="144" t="s">
        <v>197</v>
      </c>
      <c r="AT205" s="144" t="s">
        <v>127</v>
      </c>
      <c r="AU205" s="144" t="s">
        <v>84</v>
      </c>
      <c r="AY205" s="15" t="s">
        <v>125</v>
      </c>
      <c r="BE205" s="145">
        <f t="shared" si="44"/>
        <v>0</v>
      </c>
      <c r="BF205" s="145">
        <f t="shared" si="45"/>
        <v>0</v>
      </c>
      <c r="BG205" s="145">
        <f t="shared" si="46"/>
        <v>0</v>
      </c>
      <c r="BH205" s="145">
        <f t="shared" si="47"/>
        <v>0</v>
      </c>
      <c r="BI205" s="145">
        <f t="shared" si="48"/>
        <v>0</v>
      </c>
      <c r="BJ205" s="15" t="s">
        <v>84</v>
      </c>
      <c r="BK205" s="145">
        <f t="shared" si="49"/>
        <v>0</v>
      </c>
      <c r="BL205" s="15" t="s">
        <v>197</v>
      </c>
      <c r="BM205" s="144" t="s">
        <v>773</v>
      </c>
    </row>
    <row r="206" spans="2:65" s="1" customFormat="1" ht="16.350000000000001" customHeight="1">
      <c r="B206" s="131"/>
      <c r="C206" s="132" t="s">
        <v>508</v>
      </c>
      <c r="D206" s="132" t="s">
        <v>127</v>
      </c>
      <c r="E206" s="133" t="s">
        <v>774</v>
      </c>
      <c r="F206" s="134" t="s">
        <v>775</v>
      </c>
      <c r="G206" s="135" t="s">
        <v>151</v>
      </c>
      <c r="H206" s="136">
        <v>1.08</v>
      </c>
      <c r="I206" s="137"/>
      <c r="J206" s="138">
        <f t="shared" si="40"/>
        <v>0</v>
      </c>
      <c r="K206" s="139"/>
      <c r="L206" s="30"/>
      <c r="M206" s="140" t="s">
        <v>1</v>
      </c>
      <c r="N206" s="141" t="s">
        <v>41</v>
      </c>
      <c r="P206" s="142">
        <f t="shared" si="41"/>
        <v>0</v>
      </c>
      <c r="Q206" s="142">
        <v>0</v>
      </c>
      <c r="R206" s="142">
        <f t="shared" si="42"/>
        <v>0</v>
      </c>
      <c r="S206" s="142">
        <v>0</v>
      </c>
      <c r="T206" s="143">
        <f t="shared" si="43"/>
        <v>0</v>
      </c>
      <c r="AR206" s="144" t="s">
        <v>197</v>
      </c>
      <c r="AT206" s="144" t="s">
        <v>127</v>
      </c>
      <c r="AU206" s="144" t="s">
        <v>84</v>
      </c>
      <c r="AY206" s="15" t="s">
        <v>125</v>
      </c>
      <c r="BE206" s="145">
        <f t="shared" si="44"/>
        <v>0</v>
      </c>
      <c r="BF206" s="145">
        <f t="shared" si="45"/>
        <v>0</v>
      </c>
      <c r="BG206" s="145">
        <f t="shared" si="46"/>
        <v>0</v>
      </c>
      <c r="BH206" s="145">
        <f t="shared" si="47"/>
        <v>0</v>
      </c>
      <c r="BI206" s="145">
        <f t="shared" si="48"/>
        <v>0</v>
      </c>
      <c r="BJ206" s="15" t="s">
        <v>84</v>
      </c>
      <c r="BK206" s="145">
        <f t="shared" si="49"/>
        <v>0</v>
      </c>
      <c r="BL206" s="15" t="s">
        <v>197</v>
      </c>
      <c r="BM206" s="144" t="s">
        <v>776</v>
      </c>
    </row>
    <row r="207" spans="2:65" s="1" customFormat="1" ht="16.350000000000001" customHeight="1">
      <c r="B207" s="131"/>
      <c r="C207" s="132" t="s">
        <v>512</v>
      </c>
      <c r="D207" s="132" t="s">
        <v>127</v>
      </c>
      <c r="E207" s="133" t="s">
        <v>777</v>
      </c>
      <c r="F207" s="134" t="s">
        <v>778</v>
      </c>
      <c r="G207" s="135" t="s">
        <v>139</v>
      </c>
      <c r="H207" s="136">
        <v>5</v>
      </c>
      <c r="I207" s="137"/>
      <c r="J207" s="138">
        <f t="shared" si="40"/>
        <v>0</v>
      </c>
      <c r="K207" s="139"/>
      <c r="L207" s="30"/>
      <c r="M207" s="140" t="s">
        <v>1</v>
      </c>
      <c r="N207" s="141" t="s">
        <v>41</v>
      </c>
      <c r="P207" s="142">
        <f t="shared" si="41"/>
        <v>0</v>
      </c>
      <c r="Q207" s="142">
        <v>0</v>
      </c>
      <c r="R207" s="142">
        <f t="shared" si="42"/>
        <v>0</v>
      </c>
      <c r="S207" s="142">
        <v>0</v>
      </c>
      <c r="T207" s="143">
        <f t="shared" si="43"/>
        <v>0</v>
      </c>
      <c r="AR207" s="144" t="s">
        <v>197</v>
      </c>
      <c r="AT207" s="144" t="s">
        <v>127</v>
      </c>
      <c r="AU207" s="144" t="s">
        <v>84</v>
      </c>
      <c r="AY207" s="15" t="s">
        <v>125</v>
      </c>
      <c r="BE207" s="145">
        <f t="shared" si="44"/>
        <v>0</v>
      </c>
      <c r="BF207" s="145">
        <f t="shared" si="45"/>
        <v>0</v>
      </c>
      <c r="BG207" s="145">
        <f t="shared" si="46"/>
        <v>0</v>
      </c>
      <c r="BH207" s="145">
        <f t="shared" si="47"/>
        <v>0</v>
      </c>
      <c r="BI207" s="145">
        <f t="shared" si="48"/>
        <v>0</v>
      </c>
      <c r="BJ207" s="15" t="s">
        <v>84</v>
      </c>
      <c r="BK207" s="145">
        <f t="shared" si="49"/>
        <v>0</v>
      </c>
      <c r="BL207" s="15" t="s">
        <v>197</v>
      </c>
      <c r="BM207" s="144" t="s">
        <v>779</v>
      </c>
    </row>
    <row r="208" spans="2:65" s="1" customFormat="1" ht="16.350000000000001" customHeight="1">
      <c r="B208" s="131"/>
      <c r="C208" s="132" t="s">
        <v>517</v>
      </c>
      <c r="D208" s="132" t="s">
        <v>127</v>
      </c>
      <c r="E208" s="133" t="s">
        <v>780</v>
      </c>
      <c r="F208" s="134" t="s">
        <v>781</v>
      </c>
      <c r="G208" s="135" t="s">
        <v>139</v>
      </c>
      <c r="H208" s="136">
        <v>5</v>
      </c>
      <c r="I208" s="137"/>
      <c r="J208" s="138">
        <f t="shared" si="40"/>
        <v>0</v>
      </c>
      <c r="K208" s="139"/>
      <c r="L208" s="30"/>
      <c r="M208" s="140" t="s">
        <v>1</v>
      </c>
      <c r="N208" s="141" t="s">
        <v>41</v>
      </c>
      <c r="P208" s="142">
        <f t="shared" si="41"/>
        <v>0</v>
      </c>
      <c r="Q208" s="142">
        <v>0</v>
      </c>
      <c r="R208" s="142">
        <f t="shared" si="42"/>
        <v>0</v>
      </c>
      <c r="S208" s="142">
        <v>0</v>
      </c>
      <c r="T208" s="143">
        <f t="shared" si="43"/>
        <v>0</v>
      </c>
      <c r="AR208" s="144" t="s">
        <v>197</v>
      </c>
      <c r="AT208" s="144" t="s">
        <v>127</v>
      </c>
      <c r="AU208" s="144" t="s">
        <v>84</v>
      </c>
      <c r="AY208" s="15" t="s">
        <v>125</v>
      </c>
      <c r="BE208" s="145">
        <f t="shared" si="44"/>
        <v>0</v>
      </c>
      <c r="BF208" s="145">
        <f t="shared" si="45"/>
        <v>0</v>
      </c>
      <c r="BG208" s="145">
        <f t="shared" si="46"/>
        <v>0</v>
      </c>
      <c r="BH208" s="145">
        <f t="shared" si="47"/>
        <v>0</v>
      </c>
      <c r="BI208" s="145">
        <f t="shared" si="48"/>
        <v>0</v>
      </c>
      <c r="BJ208" s="15" t="s">
        <v>84</v>
      </c>
      <c r="BK208" s="145">
        <f t="shared" si="49"/>
        <v>0</v>
      </c>
      <c r="BL208" s="15" t="s">
        <v>197</v>
      </c>
      <c r="BM208" s="144" t="s">
        <v>782</v>
      </c>
    </row>
    <row r="209" spans="2:65" s="1" customFormat="1" ht="16.350000000000001" customHeight="1">
      <c r="B209" s="131"/>
      <c r="C209" s="132" t="s">
        <v>521</v>
      </c>
      <c r="D209" s="132" t="s">
        <v>127</v>
      </c>
      <c r="E209" s="133" t="s">
        <v>783</v>
      </c>
      <c r="F209" s="134" t="s">
        <v>784</v>
      </c>
      <c r="G209" s="135" t="s">
        <v>388</v>
      </c>
      <c r="H209" s="136">
        <v>1</v>
      </c>
      <c r="I209" s="137"/>
      <c r="J209" s="138">
        <f t="shared" si="40"/>
        <v>0</v>
      </c>
      <c r="K209" s="139"/>
      <c r="L209" s="30"/>
      <c r="M209" s="172" t="s">
        <v>1</v>
      </c>
      <c r="N209" s="173" t="s">
        <v>41</v>
      </c>
      <c r="O209" s="174"/>
      <c r="P209" s="175">
        <f t="shared" si="41"/>
        <v>0</v>
      </c>
      <c r="Q209" s="175">
        <v>0</v>
      </c>
      <c r="R209" s="175">
        <f t="shared" si="42"/>
        <v>0</v>
      </c>
      <c r="S209" s="175">
        <v>0</v>
      </c>
      <c r="T209" s="176">
        <f t="shared" si="43"/>
        <v>0</v>
      </c>
      <c r="AR209" s="144" t="s">
        <v>197</v>
      </c>
      <c r="AT209" s="144" t="s">
        <v>127</v>
      </c>
      <c r="AU209" s="144" t="s">
        <v>84</v>
      </c>
      <c r="AY209" s="15" t="s">
        <v>125</v>
      </c>
      <c r="BE209" s="145">
        <f t="shared" si="44"/>
        <v>0</v>
      </c>
      <c r="BF209" s="145">
        <f t="shared" si="45"/>
        <v>0</v>
      </c>
      <c r="BG209" s="145">
        <f t="shared" si="46"/>
        <v>0</v>
      </c>
      <c r="BH209" s="145">
        <f t="shared" si="47"/>
        <v>0</v>
      </c>
      <c r="BI209" s="145">
        <f t="shared" si="48"/>
        <v>0</v>
      </c>
      <c r="BJ209" s="15" t="s">
        <v>84</v>
      </c>
      <c r="BK209" s="145">
        <f t="shared" si="49"/>
        <v>0</v>
      </c>
      <c r="BL209" s="15" t="s">
        <v>197</v>
      </c>
      <c r="BM209" s="144" t="s">
        <v>785</v>
      </c>
    </row>
    <row r="210" spans="2:65" s="1" customFormat="1" ht="6.95" customHeight="1">
      <c r="B210" s="42"/>
      <c r="C210" s="43"/>
      <c r="D210" s="43"/>
      <c r="E210" s="43"/>
      <c r="F210" s="43"/>
      <c r="G210" s="43"/>
      <c r="H210" s="43"/>
      <c r="I210" s="43"/>
      <c r="J210" s="43"/>
      <c r="K210" s="43"/>
      <c r="L210" s="30"/>
    </row>
  </sheetData>
  <autoFilter ref="C120:K209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33"/>
  <sheetViews>
    <sheetView showGridLines="0" topLeftCell="A57" workbookViewId="0"/>
  </sheetViews>
  <sheetFormatPr defaultRowHeight="15"/>
  <cols>
    <col min="1" max="1" width="7.83203125" customWidth="1"/>
    <col min="2" max="2" width="1" customWidth="1"/>
    <col min="3" max="3" width="4" customWidth="1"/>
    <col min="4" max="4" width="4.1640625" customWidth="1"/>
    <col min="5" max="5" width="16.1640625" customWidth="1"/>
    <col min="6" max="6" width="95.5" customWidth="1"/>
    <col min="7" max="7" width="7" customWidth="1"/>
    <col min="8" max="8" width="13.33203125" customWidth="1"/>
    <col min="9" max="9" width="15" customWidth="1"/>
    <col min="10" max="10" width="21.1640625" customWidth="1"/>
    <col min="11" max="11" width="21.1640625" hidden="1" customWidth="1"/>
    <col min="12" max="12" width="8.83203125" customWidth="1"/>
    <col min="13" max="13" width="10.33203125" hidden="1" customWidth="1"/>
    <col min="14" max="14" width="9.1640625" hidden="1"/>
    <col min="15" max="20" width="13.5" hidden="1" customWidth="1"/>
    <col min="21" max="21" width="15.5" hidden="1" customWidth="1"/>
    <col min="22" max="22" width="11.6640625" customWidth="1"/>
    <col min="23" max="23" width="15.5" customWidth="1"/>
    <col min="24" max="24" width="11.6640625" customWidth="1"/>
    <col min="25" max="25" width="14.1640625" customWidth="1"/>
    <col min="26" max="26" width="10.5" customWidth="1"/>
    <col min="27" max="27" width="14.1640625" customWidth="1"/>
    <col min="28" max="28" width="15.5" customWidth="1"/>
    <col min="29" max="29" width="10.5" customWidth="1"/>
    <col min="30" max="30" width="14.1640625" customWidth="1"/>
    <col min="31" max="31" width="15.5" customWidth="1"/>
    <col min="44" max="65" width="9.1640625" hidden="1"/>
  </cols>
  <sheetData>
    <row r="2" spans="2:46" ht="36.950000000000003" customHeight="1">
      <c r="L2" s="215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92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86</v>
      </c>
    </row>
    <row r="4" spans="2:46" ht="24.95" customHeight="1">
      <c r="B4" s="18"/>
      <c r="D4" s="19" t="s">
        <v>93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350000000000001" customHeight="1">
      <c r="B7" s="18"/>
      <c r="E7" s="216" t="str">
        <f>'Rekapitulace stavby'!K6</f>
        <v>Autobusové zastávky Vysoká Štola</v>
      </c>
      <c r="F7" s="217"/>
      <c r="G7" s="217"/>
      <c r="H7" s="217"/>
      <c r="L7" s="18"/>
    </row>
    <row r="8" spans="2:46" s="1" customFormat="1" ht="12" customHeight="1">
      <c r="B8" s="30"/>
      <c r="D8" s="25" t="s">
        <v>94</v>
      </c>
      <c r="L8" s="30"/>
    </row>
    <row r="9" spans="2:46" s="1" customFormat="1" ht="16.350000000000001" customHeight="1">
      <c r="B9" s="30"/>
      <c r="E9" s="196" t="s">
        <v>786</v>
      </c>
      <c r="F9" s="218"/>
      <c r="G9" s="218"/>
      <c r="H9" s="218"/>
      <c r="L9" s="30"/>
    </row>
    <row r="10" spans="2:46" s="1" customFormat="1" ht="11.25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30. 6. 2025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19" t="str">
        <f>'Rekapitulace stavby'!E14</f>
        <v>Vyplň údaj</v>
      </c>
      <c r="F18" s="180"/>
      <c r="G18" s="180"/>
      <c r="H18" s="180"/>
      <c r="I18" s="25" t="s">
        <v>27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33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 t="s">
        <v>34</v>
      </c>
      <c r="I24" s="25" t="s">
        <v>27</v>
      </c>
      <c r="J24" s="23" t="s">
        <v>1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35</v>
      </c>
      <c r="L26" s="30"/>
    </row>
    <row r="27" spans="2:12" s="7" customFormat="1" ht="16.350000000000001" customHeight="1">
      <c r="B27" s="87"/>
      <c r="E27" s="185" t="s">
        <v>1</v>
      </c>
      <c r="F27" s="185"/>
      <c r="G27" s="185"/>
      <c r="H27" s="185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36</v>
      </c>
      <c r="J30" s="64">
        <f>ROUND(J120,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38</v>
      </c>
      <c r="I32" s="33" t="s">
        <v>37</v>
      </c>
      <c r="J32" s="33" t="s">
        <v>39</v>
      </c>
      <c r="L32" s="30"/>
    </row>
    <row r="33" spans="2:12" s="1" customFormat="1" ht="14.45" customHeight="1">
      <c r="B33" s="30"/>
      <c r="D33" s="53" t="s">
        <v>40</v>
      </c>
      <c r="E33" s="25" t="s">
        <v>41</v>
      </c>
      <c r="F33" s="89">
        <f>ROUND((SUM(BE120:BE132)),  2)</f>
        <v>0</v>
      </c>
      <c r="I33" s="90">
        <v>0.21</v>
      </c>
      <c r="J33" s="89">
        <f>ROUND(((SUM(BE120:BE132))*I33),  2)</f>
        <v>0</v>
      </c>
      <c r="L33" s="30"/>
    </row>
    <row r="34" spans="2:12" s="1" customFormat="1" ht="14.45" customHeight="1">
      <c r="B34" s="30"/>
      <c r="E34" s="25" t="s">
        <v>42</v>
      </c>
      <c r="F34" s="89">
        <f>ROUND((SUM(BF120:BF132)),  2)</f>
        <v>0</v>
      </c>
      <c r="I34" s="90">
        <v>0.12</v>
      </c>
      <c r="J34" s="89">
        <f>ROUND(((SUM(BF120:BF132))*I34),  2)</f>
        <v>0</v>
      </c>
      <c r="L34" s="30"/>
    </row>
    <row r="35" spans="2:12" s="1" customFormat="1" ht="14.45" hidden="1" customHeight="1">
      <c r="B35" s="30"/>
      <c r="E35" s="25" t="s">
        <v>43</v>
      </c>
      <c r="F35" s="89">
        <f>ROUND((SUM(BG120:BG132)),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44</v>
      </c>
      <c r="F36" s="89">
        <f>ROUND((SUM(BH120:BH132)),  2)</f>
        <v>0</v>
      </c>
      <c r="I36" s="90">
        <v>0.12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45</v>
      </c>
      <c r="F37" s="89">
        <f>ROUND((SUM(BI120:BI132)),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46</v>
      </c>
      <c r="E39" s="55"/>
      <c r="F39" s="55"/>
      <c r="G39" s="93" t="s">
        <v>47</v>
      </c>
      <c r="H39" s="94" t="s">
        <v>48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30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0"/>
      <c r="D61" s="41" t="s">
        <v>51</v>
      </c>
      <c r="E61" s="32"/>
      <c r="F61" s="97" t="s">
        <v>52</v>
      </c>
      <c r="G61" s="41" t="s">
        <v>51</v>
      </c>
      <c r="H61" s="32"/>
      <c r="I61" s="32"/>
      <c r="J61" s="98" t="s">
        <v>52</v>
      </c>
      <c r="K61" s="32"/>
      <c r="L61" s="30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30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0"/>
      <c r="D76" s="41" t="s">
        <v>51</v>
      </c>
      <c r="E76" s="32"/>
      <c r="F76" s="97" t="s">
        <v>52</v>
      </c>
      <c r="G76" s="41" t="s">
        <v>51</v>
      </c>
      <c r="H76" s="32"/>
      <c r="I76" s="32"/>
      <c r="J76" s="98" t="s">
        <v>52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96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350000000000001" customHeight="1">
      <c r="B85" s="30"/>
      <c r="E85" s="216" t="str">
        <f>E7</f>
        <v>Autobusové zastávky Vysoká Štola</v>
      </c>
      <c r="F85" s="217"/>
      <c r="G85" s="217"/>
      <c r="H85" s="217"/>
      <c r="L85" s="30"/>
    </row>
    <row r="86" spans="2:47" s="1" customFormat="1" ht="12" customHeight="1">
      <c r="B86" s="30"/>
      <c r="C86" s="25" t="s">
        <v>94</v>
      </c>
      <c r="L86" s="30"/>
    </row>
    <row r="87" spans="2:47" s="1" customFormat="1" ht="16.350000000000001" customHeight="1">
      <c r="B87" s="30"/>
      <c r="E87" s="196" t="str">
        <f>E9</f>
        <v>03 - Vedlejší rozpočtové náklady</v>
      </c>
      <c r="F87" s="218"/>
      <c r="G87" s="218"/>
      <c r="H87" s="218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30. 6. 2025</v>
      </c>
      <c r="L89" s="30"/>
    </row>
    <row r="90" spans="2:47" s="1" customFormat="1" ht="6.95" customHeight="1">
      <c r="B90" s="30"/>
      <c r="L90" s="30"/>
    </row>
    <row r="91" spans="2:47" s="1" customFormat="1" ht="15.4" customHeight="1">
      <c r="B91" s="30"/>
      <c r="C91" s="25" t="s">
        <v>24</v>
      </c>
      <c r="F91" s="23" t="str">
        <f>E15</f>
        <v>Město Nejdek</v>
      </c>
      <c r="I91" s="25" t="s">
        <v>30</v>
      </c>
      <c r="J91" s="28" t="str">
        <f>E21</f>
        <v>Inplan s.r.o.K.Vary</v>
      </c>
      <c r="L91" s="30"/>
    </row>
    <row r="92" spans="2:47" s="1" customFormat="1" ht="15.4" customHeight="1">
      <c r="B92" s="30"/>
      <c r="C92" s="25" t="s">
        <v>28</v>
      </c>
      <c r="F92" s="23" t="str">
        <f>IF(E18="","",E18)</f>
        <v>Vyplň údaj</v>
      </c>
      <c r="I92" s="25" t="s">
        <v>33</v>
      </c>
      <c r="J92" s="28" t="str">
        <f>E24</f>
        <v>Šimková Dita, K.Vary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97</v>
      </c>
      <c r="D94" s="91"/>
      <c r="E94" s="91"/>
      <c r="F94" s="91"/>
      <c r="G94" s="91"/>
      <c r="H94" s="91"/>
      <c r="I94" s="91"/>
      <c r="J94" s="100" t="s">
        <v>98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99</v>
      </c>
      <c r="J96" s="64">
        <f>J120</f>
        <v>0</v>
      </c>
      <c r="L96" s="30"/>
      <c r="AU96" s="15" t="s">
        <v>100</v>
      </c>
    </row>
    <row r="97" spans="2:12" s="8" customFormat="1" ht="24.95" customHeight="1">
      <c r="B97" s="102"/>
      <c r="D97" s="103" t="s">
        <v>787</v>
      </c>
      <c r="E97" s="104"/>
      <c r="F97" s="104"/>
      <c r="G97" s="104"/>
      <c r="H97" s="104"/>
      <c r="I97" s="104"/>
      <c r="J97" s="105">
        <f>J121</f>
        <v>0</v>
      </c>
      <c r="L97" s="102"/>
    </row>
    <row r="98" spans="2:12" s="9" customFormat="1" ht="19.899999999999999" customHeight="1">
      <c r="B98" s="106"/>
      <c r="D98" s="107" t="s">
        <v>788</v>
      </c>
      <c r="E98" s="108"/>
      <c r="F98" s="108"/>
      <c r="G98" s="108"/>
      <c r="H98" s="108"/>
      <c r="I98" s="108"/>
      <c r="J98" s="109">
        <f>J122</f>
        <v>0</v>
      </c>
      <c r="L98" s="106"/>
    </row>
    <row r="99" spans="2:12" s="9" customFormat="1" ht="19.899999999999999" customHeight="1">
      <c r="B99" s="106"/>
      <c r="D99" s="107" t="s">
        <v>789</v>
      </c>
      <c r="E99" s="108"/>
      <c r="F99" s="108"/>
      <c r="G99" s="108"/>
      <c r="H99" s="108"/>
      <c r="I99" s="108"/>
      <c r="J99" s="109">
        <f>J127</f>
        <v>0</v>
      </c>
      <c r="L99" s="106"/>
    </row>
    <row r="100" spans="2:12" s="9" customFormat="1" ht="19.899999999999999" customHeight="1">
      <c r="B100" s="106"/>
      <c r="D100" s="107" t="s">
        <v>790</v>
      </c>
      <c r="E100" s="108"/>
      <c r="F100" s="108"/>
      <c r="G100" s="108"/>
      <c r="H100" s="108"/>
      <c r="I100" s="108"/>
      <c r="J100" s="109">
        <f>J131</f>
        <v>0</v>
      </c>
      <c r="L100" s="106"/>
    </row>
    <row r="101" spans="2:12" s="1" customFormat="1" ht="21.75" customHeight="1">
      <c r="B101" s="30"/>
      <c r="L101" s="30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110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16.350000000000001" customHeight="1">
      <c r="B110" s="30"/>
      <c r="E110" s="216" t="str">
        <f>E7</f>
        <v>Autobusové zastávky Vysoká Štola</v>
      </c>
      <c r="F110" s="217"/>
      <c r="G110" s="217"/>
      <c r="H110" s="217"/>
      <c r="L110" s="30"/>
    </row>
    <row r="111" spans="2:12" s="1" customFormat="1" ht="12" customHeight="1">
      <c r="B111" s="30"/>
      <c r="C111" s="25" t="s">
        <v>94</v>
      </c>
      <c r="L111" s="30"/>
    </row>
    <row r="112" spans="2:12" s="1" customFormat="1" ht="16.350000000000001" customHeight="1">
      <c r="B112" s="30"/>
      <c r="E112" s="196" t="str">
        <f>E9</f>
        <v>03 - Vedlejší rozpočtové náklady</v>
      </c>
      <c r="F112" s="218"/>
      <c r="G112" s="218"/>
      <c r="H112" s="218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 xml:space="preserve"> </v>
      </c>
      <c r="I114" s="25" t="s">
        <v>22</v>
      </c>
      <c r="J114" s="50" t="str">
        <f>IF(J12="","",J12)</f>
        <v>30. 6. 2025</v>
      </c>
      <c r="L114" s="30"/>
    </row>
    <row r="115" spans="2:65" s="1" customFormat="1" ht="6.95" customHeight="1">
      <c r="B115" s="30"/>
      <c r="L115" s="30"/>
    </row>
    <row r="116" spans="2:65" s="1" customFormat="1" ht="15.4" customHeight="1">
      <c r="B116" s="30"/>
      <c r="C116" s="25" t="s">
        <v>24</v>
      </c>
      <c r="F116" s="23" t="str">
        <f>E15</f>
        <v>Město Nejdek</v>
      </c>
      <c r="I116" s="25" t="s">
        <v>30</v>
      </c>
      <c r="J116" s="28" t="str">
        <f>E21</f>
        <v>Inplan s.r.o.K.Vary</v>
      </c>
      <c r="L116" s="30"/>
    </row>
    <row r="117" spans="2:65" s="1" customFormat="1" ht="15.4" customHeight="1">
      <c r="B117" s="30"/>
      <c r="C117" s="25" t="s">
        <v>28</v>
      </c>
      <c r="F117" s="23" t="str">
        <f>IF(E18="","",E18)</f>
        <v>Vyplň údaj</v>
      </c>
      <c r="I117" s="25" t="s">
        <v>33</v>
      </c>
      <c r="J117" s="28" t="str">
        <f>E24</f>
        <v>Šimková Dita, K.Vary</v>
      </c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10"/>
      <c r="C119" s="111" t="s">
        <v>111</v>
      </c>
      <c r="D119" s="112" t="s">
        <v>61</v>
      </c>
      <c r="E119" s="112" t="s">
        <v>57</v>
      </c>
      <c r="F119" s="112" t="s">
        <v>58</v>
      </c>
      <c r="G119" s="112" t="s">
        <v>112</v>
      </c>
      <c r="H119" s="112" t="s">
        <v>113</v>
      </c>
      <c r="I119" s="112" t="s">
        <v>114</v>
      </c>
      <c r="J119" s="113" t="s">
        <v>98</v>
      </c>
      <c r="K119" s="114" t="s">
        <v>115</v>
      </c>
      <c r="L119" s="110"/>
      <c r="M119" s="57" t="s">
        <v>1</v>
      </c>
      <c r="N119" s="58" t="s">
        <v>40</v>
      </c>
      <c r="O119" s="58" t="s">
        <v>116</v>
      </c>
      <c r="P119" s="58" t="s">
        <v>117</v>
      </c>
      <c r="Q119" s="58" t="s">
        <v>118</v>
      </c>
      <c r="R119" s="58" t="s">
        <v>119</v>
      </c>
      <c r="S119" s="58" t="s">
        <v>120</v>
      </c>
      <c r="T119" s="59" t="s">
        <v>121</v>
      </c>
    </row>
    <row r="120" spans="2:65" s="1" customFormat="1" ht="22.9" customHeight="1">
      <c r="B120" s="30"/>
      <c r="C120" s="62" t="s">
        <v>122</v>
      </c>
      <c r="J120" s="115">
        <f>BK120</f>
        <v>0</v>
      </c>
      <c r="L120" s="30"/>
      <c r="M120" s="60"/>
      <c r="N120" s="51"/>
      <c r="O120" s="51"/>
      <c r="P120" s="116">
        <f>P121</f>
        <v>0</v>
      </c>
      <c r="Q120" s="51"/>
      <c r="R120" s="116">
        <f>R121</f>
        <v>0</v>
      </c>
      <c r="S120" s="51"/>
      <c r="T120" s="117">
        <f>T121</f>
        <v>0</v>
      </c>
      <c r="AT120" s="15" t="s">
        <v>75</v>
      </c>
      <c r="AU120" s="15" t="s">
        <v>100</v>
      </c>
      <c r="BK120" s="118">
        <f>BK121</f>
        <v>0</v>
      </c>
    </row>
    <row r="121" spans="2:65" s="11" customFormat="1" ht="25.9" customHeight="1">
      <c r="B121" s="119"/>
      <c r="D121" s="120" t="s">
        <v>75</v>
      </c>
      <c r="E121" s="121" t="s">
        <v>791</v>
      </c>
      <c r="F121" s="121" t="s">
        <v>91</v>
      </c>
      <c r="I121" s="122"/>
      <c r="J121" s="123">
        <f>BK121</f>
        <v>0</v>
      </c>
      <c r="L121" s="119"/>
      <c r="M121" s="124"/>
      <c r="P121" s="125">
        <f>P122+P127+P131</f>
        <v>0</v>
      </c>
      <c r="R121" s="125">
        <f>R122+R127+R131</f>
        <v>0</v>
      </c>
      <c r="T121" s="126">
        <f>T122+T127+T131</f>
        <v>0</v>
      </c>
      <c r="AR121" s="120" t="s">
        <v>144</v>
      </c>
      <c r="AT121" s="127" t="s">
        <v>75</v>
      </c>
      <c r="AU121" s="127" t="s">
        <v>76</v>
      </c>
      <c r="AY121" s="120" t="s">
        <v>125</v>
      </c>
      <c r="BK121" s="128">
        <f>BK122+BK127+BK131</f>
        <v>0</v>
      </c>
    </row>
    <row r="122" spans="2:65" s="11" customFormat="1" ht="22.9" customHeight="1">
      <c r="B122" s="119"/>
      <c r="D122" s="120" t="s">
        <v>75</v>
      </c>
      <c r="E122" s="129" t="s">
        <v>792</v>
      </c>
      <c r="F122" s="129" t="s">
        <v>793</v>
      </c>
      <c r="I122" s="122"/>
      <c r="J122" s="130">
        <f>BK122</f>
        <v>0</v>
      </c>
      <c r="L122" s="119"/>
      <c r="M122" s="124"/>
      <c r="P122" s="125">
        <f>SUM(P123:P126)</f>
        <v>0</v>
      </c>
      <c r="R122" s="125">
        <f>SUM(R123:R126)</f>
        <v>0</v>
      </c>
      <c r="T122" s="126">
        <f>SUM(T123:T126)</f>
        <v>0</v>
      </c>
      <c r="AR122" s="120" t="s">
        <v>144</v>
      </c>
      <c r="AT122" s="127" t="s">
        <v>75</v>
      </c>
      <c r="AU122" s="127" t="s">
        <v>84</v>
      </c>
      <c r="AY122" s="120" t="s">
        <v>125</v>
      </c>
      <c r="BK122" s="128">
        <f>SUM(BK123:BK126)</f>
        <v>0</v>
      </c>
    </row>
    <row r="123" spans="2:65" s="1" customFormat="1" ht="16.350000000000001" customHeight="1">
      <c r="B123" s="131"/>
      <c r="C123" s="132" t="s">
        <v>84</v>
      </c>
      <c r="D123" s="132" t="s">
        <v>127</v>
      </c>
      <c r="E123" s="133" t="s">
        <v>794</v>
      </c>
      <c r="F123" s="134" t="s">
        <v>795</v>
      </c>
      <c r="G123" s="135" t="s">
        <v>388</v>
      </c>
      <c r="H123" s="136">
        <v>1</v>
      </c>
      <c r="I123" s="137"/>
      <c r="J123" s="138">
        <f>ROUND(I123*H123,2)</f>
        <v>0</v>
      </c>
      <c r="K123" s="139"/>
      <c r="L123" s="30"/>
      <c r="M123" s="140" t="s">
        <v>1</v>
      </c>
      <c r="N123" s="141" t="s">
        <v>41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796</v>
      </c>
      <c r="AT123" s="144" t="s">
        <v>127</v>
      </c>
      <c r="AU123" s="144" t="s">
        <v>86</v>
      </c>
      <c r="AY123" s="15" t="s">
        <v>125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5" t="s">
        <v>84</v>
      </c>
      <c r="BK123" s="145">
        <f>ROUND(I123*H123,2)</f>
        <v>0</v>
      </c>
      <c r="BL123" s="15" t="s">
        <v>796</v>
      </c>
      <c r="BM123" s="144" t="s">
        <v>797</v>
      </c>
    </row>
    <row r="124" spans="2:65" s="1" customFormat="1" ht="16.350000000000001" customHeight="1">
      <c r="B124" s="131"/>
      <c r="C124" s="132" t="s">
        <v>86</v>
      </c>
      <c r="D124" s="132" t="s">
        <v>127</v>
      </c>
      <c r="E124" s="133" t="s">
        <v>798</v>
      </c>
      <c r="F124" s="134" t="s">
        <v>799</v>
      </c>
      <c r="G124" s="135" t="s">
        <v>388</v>
      </c>
      <c r="H124" s="136">
        <v>1</v>
      </c>
      <c r="I124" s="137"/>
      <c r="J124" s="138">
        <f>ROUND(I124*H124,2)</f>
        <v>0</v>
      </c>
      <c r="K124" s="139"/>
      <c r="L124" s="30"/>
      <c r="M124" s="140" t="s">
        <v>1</v>
      </c>
      <c r="N124" s="141" t="s">
        <v>41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796</v>
      </c>
      <c r="AT124" s="144" t="s">
        <v>127</v>
      </c>
      <c r="AU124" s="144" t="s">
        <v>86</v>
      </c>
      <c r="AY124" s="15" t="s">
        <v>125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5" t="s">
        <v>84</v>
      </c>
      <c r="BK124" s="145">
        <f>ROUND(I124*H124,2)</f>
        <v>0</v>
      </c>
      <c r="BL124" s="15" t="s">
        <v>796</v>
      </c>
      <c r="BM124" s="144" t="s">
        <v>800</v>
      </c>
    </row>
    <row r="125" spans="2:65" s="1" customFormat="1" ht="23.45" customHeight="1">
      <c r="B125" s="131"/>
      <c r="C125" s="132" t="s">
        <v>136</v>
      </c>
      <c r="D125" s="132" t="s">
        <v>127</v>
      </c>
      <c r="E125" s="133" t="s">
        <v>801</v>
      </c>
      <c r="F125" s="134" t="s">
        <v>802</v>
      </c>
      <c r="G125" s="135" t="s">
        <v>388</v>
      </c>
      <c r="H125" s="136">
        <v>1</v>
      </c>
      <c r="I125" s="137"/>
      <c r="J125" s="138">
        <f>ROUND(I125*H125,2)</f>
        <v>0</v>
      </c>
      <c r="K125" s="139"/>
      <c r="L125" s="30"/>
      <c r="M125" s="140" t="s">
        <v>1</v>
      </c>
      <c r="N125" s="141" t="s">
        <v>41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796</v>
      </c>
      <c r="AT125" s="144" t="s">
        <v>127</v>
      </c>
      <c r="AU125" s="144" t="s">
        <v>86</v>
      </c>
      <c r="AY125" s="15" t="s">
        <v>125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5" t="s">
        <v>84</v>
      </c>
      <c r="BK125" s="145">
        <f>ROUND(I125*H125,2)</f>
        <v>0</v>
      </c>
      <c r="BL125" s="15" t="s">
        <v>796</v>
      </c>
      <c r="BM125" s="144" t="s">
        <v>803</v>
      </c>
    </row>
    <row r="126" spans="2:65" s="1" customFormat="1" ht="16.350000000000001" customHeight="1">
      <c r="B126" s="131"/>
      <c r="C126" s="132" t="s">
        <v>131</v>
      </c>
      <c r="D126" s="132" t="s">
        <v>127</v>
      </c>
      <c r="E126" s="133" t="s">
        <v>804</v>
      </c>
      <c r="F126" s="134" t="s">
        <v>805</v>
      </c>
      <c r="G126" s="135" t="s">
        <v>388</v>
      </c>
      <c r="H126" s="136">
        <v>1</v>
      </c>
      <c r="I126" s="137"/>
      <c r="J126" s="138">
        <f>ROUND(I126*H126,2)</f>
        <v>0</v>
      </c>
      <c r="K126" s="139"/>
      <c r="L126" s="30"/>
      <c r="M126" s="140" t="s">
        <v>1</v>
      </c>
      <c r="N126" s="141" t="s">
        <v>41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796</v>
      </c>
      <c r="AT126" s="144" t="s">
        <v>127</v>
      </c>
      <c r="AU126" s="144" t="s">
        <v>86</v>
      </c>
      <c r="AY126" s="15" t="s">
        <v>125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5" t="s">
        <v>84</v>
      </c>
      <c r="BK126" s="145">
        <f>ROUND(I126*H126,2)</f>
        <v>0</v>
      </c>
      <c r="BL126" s="15" t="s">
        <v>796</v>
      </c>
      <c r="BM126" s="144" t="s">
        <v>806</v>
      </c>
    </row>
    <row r="127" spans="2:65" s="11" customFormat="1" ht="22.9" customHeight="1">
      <c r="B127" s="119"/>
      <c r="D127" s="120" t="s">
        <v>75</v>
      </c>
      <c r="E127" s="129" t="s">
        <v>807</v>
      </c>
      <c r="F127" s="129" t="s">
        <v>808</v>
      </c>
      <c r="I127" s="122"/>
      <c r="J127" s="130">
        <f>BK127</f>
        <v>0</v>
      </c>
      <c r="L127" s="119"/>
      <c r="M127" s="124"/>
      <c r="P127" s="125">
        <f>SUM(P128:P130)</f>
        <v>0</v>
      </c>
      <c r="R127" s="125">
        <f>SUM(R128:R130)</f>
        <v>0</v>
      </c>
      <c r="T127" s="126">
        <f>SUM(T128:T130)</f>
        <v>0</v>
      </c>
      <c r="AR127" s="120" t="s">
        <v>144</v>
      </c>
      <c r="AT127" s="127" t="s">
        <v>75</v>
      </c>
      <c r="AU127" s="127" t="s">
        <v>84</v>
      </c>
      <c r="AY127" s="120" t="s">
        <v>125</v>
      </c>
      <c r="BK127" s="128">
        <f>SUM(BK128:BK130)</f>
        <v>0</v>
      </c>
    </row>
    <row r="128" spans="2:65" s="1" customFormat="1" ht="16.350000000000001" customHeight="1">
      <c r="B128" s="131"/>
      <c r="C128" s="132" t="s">
        <v>144</v>
      </c>
      <c r="D128" s="132" t="s">
        <v>127</v>
      </c>
      <c r="E128" s="133" t="s">
        <v>809</v>
      </c>
      <c r="F128" s="134" t="s">
        <v>808</v>
      </c>
      <c r="G128" s="135" t="s">
        <v>388</v>
      </c>
      <c r="H128" s="136">
        <v>1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41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796</v>
      </c>
      <c r="AT128" s="144" t="s">
        <v>127</v>
      </c>
      <c r="AU128" s="144" t="s">
        <v>86</v>
      </c>
      <c r="AY128" s="15" t="s">
        <v>125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84</v>
      </c>
      <c r="BK128" s="145">
        <f>ROUND(I128*H128,2)</f>
        <v>0</v>
      </c>
      <c r="BL128" s="15" t="s">
        <v>796</v>
      </c>
      <c r="BM128" s="144" t="s">
        <v>810</v>
      </c>
    </row>
    <row r="129" spans="2:65" s="1" customFormat="1" ht="16.350000000000001" customHeight="1">
      <c r="B129" s="131"/>
      <c r="C129" s="132" t="s">
        <v>148</v>
      </c>
      <c r="D129" s="132" t="s">
        <v>127</v>
      </c>
      <c r="E129" s="133" t="s">
        <v>811</v>
      </c>
      <c r="F129" s="134" t="s">
        <v>812</v>
      </c>
      <c r="G129" s="135" t="s">
        <v>388</v>
      </c>
      <c r="H129" s="136">
        <v>1</v>
      </c>
      <c r="I129" s="137"/>
      <c r="J129" s="138">
        <f>ROUND(I129*H129,2)</f>
        <v>0</v>
      </c>
      <c r="K129" s="139"/>
      <c r="L129" s="30"/>
      <c r="M129" s="140" t="s">
        <v>1</v>
      </c>
      <c r="N129" s="141" t="s">
        <v>41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796</v>
      </c>
      <c r="AT129" s="144" t="s">
        <v>127</v>
      </c>
      <c r="AU129" s="144" t="s">
        <v>86</v>
      </c>
      <c r="AY129" s="15" t="s">
        <v>125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5" t="s">
        <v>84</v>
      </c>
      <c r="BK129" s="145">
        <f>ROUND(I129*H129,2)</f>
        <v>0</v>
      </c>
      <c r="BL129" s="15" t="s">
        <v>796</v>
      </c>
      <c r="BM129" s="144" t="s">
        <v>813</v>
      </c>
    </row>
    <row r="130" spans="2:65" s="1" customFormat="1" ht="16.350000000000001" customHeight="1">
      <c r="B130" s="131"/>
      <c r="C130" s="132" t="s">
        <v>155</v>
      </c>
      <c r="D130" s="132" t="s">
        <v>127</v>
      </c>
      <c r="E130" s="133" t="s">
        <v>814</v>
      </c>
      <c r="F130" s="134" t="s">
        <v>815</v>
      </c>
      <c r="G130" s="135" t="s">
        <v>388</v>
      </c>
      <c r="H130" s="136">
        <v>1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41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796</v>
      </c>
      <c r="AT130" s="144" t="s">
        <v>127</v>
      </c>
      <c r="AU130" s="144" t="s">
        <v>86</v>
      </c>
      <c r="AY130" s="15" t="s">
        <v>125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84</v>
      </c>
      <c r="BK130" s="145">
        <f>ROUND(I130*H130,2)</f>
        <v>0</v>
      </c>
      <c r="BL130" s="15" t="s">
        <v>796</v>
      </c>
      <c r="BM130" s="144" t="s">
        <v>816</v>
      </c>
    </row>
    <row r="131" spans="2:65" s="11" customFormat="1" ht="22.9" customHeight="1">
      <c r="B131" s="119"/>
      <c r="D131" s="120" t="s">
        <v>75</v>
      </c>
      <c r="E131" s="129" t="s">
        <v>817</v>
      </c>
      <c r="F131" s="129" t="s">
        <v>818</v>
      </c>
      <c r="I131" s="122"/>
      <c r="J131" s="130">
        <f>BK131</f>
        <v>0</v>
      </c>
      <c r="L131" s="119"/>
      <c r="M131" s="124"/>
      <c r="P131" s="125">
        <f>P132</f>
        <v>0</v>
      </c>
      <c r="R131" s="125">
        <f>R132</f>
        <v>0</v>
      </c>
      <c r="T131" s="126">
        <f>T132</f>
        <v>0</v>
      </c>
      <c r="AR131" s="120" t="s">
        <v>144</v>
      </c>
      <c r="AT131" s="127" t="s">
        <v>75</v>
      </c>
      <c r="AU131" s="127" t="s">
        <v>84</v>
      </c>
      <c r="AY131" s="120" t="s">
        <v>125</v>
      </c>
      <c r="BK131" s="128">
        <f>BK132</f>
        <v>0</v>
      </c>
    </row>
    <row r="132" spans="2:65" s="1" customFormat="1" ht="16.350000000000001" customHeight="1">
      <c r="B132" s="131"/>
      <c r="C132" s="132" t="s">
        <v>162</v>
      </c>
      <c r="D132" s="132" t="s">
        <v>127</v>
      </c>
      <c r="E132" s="133" t="s">
        <v>819</v>
      </c>
      <c r="F132" s="134" t="s">
        <v>820</v>
      </c>
      <c r="G132" s="135" t="s">
        <v>388</v>
      </c>
      <c r="H132" s="136">
        <v>1</v>
      </c>
      <c r="I132" s="137"/>
      <c r="J132" s="138">
        <f>ROUND(I132*H132,2)</f>
        <v>0</v>
      </c>
      <c r="K132" s="139"/>
      <c r="L132" s="30"/>
      <c r="M132" s="172" t="s">
        <v>1</v>
      </c>
      <c r="N132" s="173" t="s">
        <v>41</v>
      </c>
      <c r="O132" s="174"/>
      <c r="P132" s="175">
        <f>O132*H132</f>
        <v>0</v>
      </c>
      <c r="Q132" s="175">
        <v>0</v>
      </c>
      <c r="R132" s="175">
        <f>Q132*H132</f>
        <v>0</v>
      </c>
      <c r="S132" s="175">
        <v>0</v>
      </c>
      <c r="T132" s="176">
        <f>S132*H132</f>
        <v>0</v>
      </c>
      <c r="AR132" s="144" t="s">
        <v>796</v>
      </c>
      <c r="AT132" s="144" t="s">
        <v>127</v>
      </c>
      <c r="AU132" s="144" t="s">
        <v>86</v>
      </c>
      <c r="AY132" s="15" t="s">
        <v>125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84</v>
      </c>
      <c r="BK132" s="145">
        <f>ROUND(I132*H132,2)</f>
        <v>0</v>
      </c>
      <c r="BL132" s="15" t="s">
        <v>796</v>
      </c>
      <c r="BM132" s="144" t="s">
        <v>821</v>
      </c>
    </row>
    <row r="133" spans="2:65" s="1" customFormat="1" ht="6.95" customHeight="1">
      <c r="B133" s="42"/>
      <c r="C133" s="43"/>
      <c r="D133" s="43"/>
      <c r="E133" s="43"/>
      <c r="F133" s="43"/>
      <c r="G133" s="43"/>
      <c r="H133" s="43"/>
      <c r="I133" s="43"/>
      <c r="J133" s="43"/>
      <c r="K133" s="43"/>
      <c r="L133" s="30"/>
    </row>
  </sheetData>
  <autoFilter ref="C119:K132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FE759951F81684E8149ABF71C9528E5" ma:contentTypeVersion="12" ma:contentTypeDescription="Vytvoří nový dokument" ma:contentTypeScope="" ma:versionID="4cebc84de3d75e94c990f086c86e05e6">
  <xsd:schema xmlns:xsd="http://www.w3.org/2001/XMLSchema" xmlns:xs="http://www.w3.org/2001/XMLSchema" xmlns:p="http://schemas.microsoft.com/office/2006/metadata/properties" xmlns:ns2="ef8c9426-a86a-485c-8bec-a6c20efec060" xmlns:ns3="a4e5f712-9679-4e0a-8e29-c410d2dda634" targetNamespace="http://schemas.microsoft.com/office/2006/metadata/properties" ma:root="true" ma:fieldsID="9aed9540b9be0e75b82fa632a9b3ffb3" ns2:_="" ns3:_="">
    <xsd:import namespace="ef8c9426-a86a-485c-8bec-a6c20efec060"/>
    <xsd:import namespace="a4e5f712-9679-4e0a-8e29-c410d2dda6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8c9426-a86a-485c-8bec-a6c20efec0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a434e552-ab9f-4969-925b-4da9c004959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e5f712-9679-4e0a-8e29-c410d2dda63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896437e-8282-4fe1-b5f1-2f714b925997}" ma:internalName="TaxCatchAll" ma:showField="CatchAllData" ma:web="a4e5f712-9679-4e0a-8e29-c410d2dda6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f8c9426-a86a-485c-8bec-a6c20efec060">
      <Terms xmlns="http://schemas.microsoft.com/office/infopath/2007/PartnerControls"/>
    </lcf76f155ced4ddcb4097134ff3c332f>
    <TaxCatchAll xmlns="a4e5f712-9679-4e0a-8e29-c410d2dda634" xsi:nil="true"/>
  </documentManagement>
</p:properties>
</file>

<file path=customXml/itemProps1.xml><?xml version="1.0" encoding="utf-8"?>
<ds:datastoreItem xmlns:ds="http://schemas.openxmlformats.org/officeDocument/2006/customXml" ds:itemID="{7A650188-D7E0-4666-8423-E74CE94C6DBA}"/>
</file>

<file path=customXml/itemProps2.xml><?xml version="1.0" encoding="utf-8"?>
<ds:datastoreItem xmlns:ds="http://schemas.openxmlformats.org/officeDocument/2006/customXml" ds:itemID="{5CE79583-4A3D-411B-AA41-BECF1D7165CF}"/>
</file>

<file path=customXml/itemProps3.xml><?xml version="1.0" encoding="utf-8"?>
<ds:datastoreItem xmlns:ds="http://schemas.openxmlformats.org/officeDocument/2006/customXml" ds:itemID="{2F591362-BF46-41E1-836E-F52705A426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Dopravní část vč.odv...</vt:lpstr>
      <vt:lpstr>02 - Veřejné osvětlení </vt:lpstr>
      <vt:lpstr>03 - Vedlejší rozpočtové ...</vt:lpstr>
      <vt:lpstr>'01 - Dopravní část vč.odv...'!Názvy_tisku</vt:lpstr>
      <vt:lpstr>'02 - Veřejné osvětlení '!Názvy_tisku</vt:lpstr>
      <vt:lpstr>'03 - Vedlejší rozpočtové ...'!Názvy_tisku</vt:lpstr>
      <vt:lpstr>'Rekapitulace stavby'!Názvy_tisku</vt:lpstr>
      <vt:lpstr>'01 - Dopravní část vč.odv...'!Oblast_tisku</vt:lpstr>
      <vt:lpstr>'02 - Veřejné osvětlení '!Oblast_tisku</vt:lpstr>
      <vt:lpstr>'03 -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DESKTOP-6KERRGB\Dell</dc:creator>
  <cp:lastModifiedBy>Alena Volná</cp:lastModifiedBy>
  <dcterms:created xsi:type="dcterms:W3CDTF">2025-08-21T11:29:52Z</dcterms:created>
  <dcterms:modified xsi:type="dcterms:W3CDTF">2025-08-21T16:44:17Z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0x0101000FE759951F81684E8149ABF71C9528E5</vt:lpwstr>
  </property>
</Properties>
</file>